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firstSheet="1" activeTab="1"/>
  </bookViews>
  <sheets>
    <sheet name="СЯаманд 2022 тайлан (өөрт)" sheetId="9" r:id="rId1"/>
    <sheet name="СЯаманд 2022 тайлан" sheetId="1" r:id="rId2"/>
    <sheet name="2022 оны ХАА-ны явц хураангуй" sheetId="3" r:id="rId3"/>
    <sheet name="эрх шилжүүлсэн" sheetId="10" r:id="rId4"/>
    <sheet name="сумдад" sheetId="7" r:id="rId5"/>
    <sheet name="ХАААлбанд" sheetId="8" r:id="rId6"/>
  </sheets>
  <definedNames>
    <definedName name="_xlnm._FilterDatabase" localSheetId="4" hidden="1">сумдад!$D$1:$D$94</definedName>
    <definedName name="_xlnm._FilterDatabase" localSheetId="1" hidden="1">'СЯаманд 2022 тайлан'!$D$1:$D$558</definedName>
    <definedName name="_xlnm._FilterDatabase" localSheetId="0" hidden="1">'СЯаманд 2022 тайлан (өөрт)'!$T$1:$T$559</definedName>
  </definedNames>
  <calcPr calcId="144525"/>
</workbook>
</file>

<file path=xl/calcChain.xml><?xml version="1.0" encoding="utf-8"?>
<calcChain xmlns="http://schemas.openxmlformats.org/spreadsheetml/2006/main">
  <c r="AU20" i="3" l="1"/>
  <c r="AU12" i="3"/>
  <c r="AU14" i="3"/>
  <c r="AU15" i="3"/>
  <c r="AU16" i="3"/>
  <c r="AU17" i="3"/>
  <c r="AU18" i="3"/>
  <c r="AU19" i="3"/>
  <c r="AU13" i="3"/>
  <c r="E33" i="10" l="1"/>
  <c r="F33" i="10"/>
  <c r="G33" i="10"/>
  <c r="H33" i="10"/>
  <c r="I33" i="10"/>
  <c r="J33" i="10"/>
  <c r="K33" i="10"/>
  <c r="L33" i="10"/>
  <c r="D23" i="10"/>
  <c r="D6" i="10"/>
  <c r="D16" i="10"/>
  <c r="D14" i="10"/>
  <c r="D9" i="10"/>
  <c r="D31" i="10"/>
  <c r="D18" i="10"/>
  <c r="D15" i="10"/>
  <c r="D33" i="10"/>
  <c r="C33" i="10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J125" i="1" l="1"/>
  <c r="J126" i="1"/>
  <c r="J124" i="1"/>
  <c r="AQ13" i="3"/>
  <c r="AQ16" i="3"/>
  <c r="AQ17" i="3"/>
  <c r="AQ18" i="3"/>
  <c r="AQ19" i="3"/>
  <c r="AD21" i="3"/>
  <c r="AP13" i="3"/>
  <c r="AP14" i="3"/>
  <c r="AP15" i="3"/>
  <c r="AP16" i="3"/>
  <c r="AP17" i="3"/>
  <c r="AP18" i="3"/>
  <c r="AP19" i="3"/>
  <c r="AP12" i="3"/>
  <c r="D44" i="3"/>
  <c r="D61" i="3"/>
  <c r="D59" i="3" s="1"/>
  <c r="D60" i="3"/>
  <c r="D53" i="3"/>
  <c r="D52" i="3"/>
  <c r="E55" i="3"/>
  <c r="E50" i="3"/>
  <c r="D55" i="3"/>
  <c r="Y12" i="3"/>
  <c r="Y13" i="3"/>
  <c r="Y16" i="3"/>
  <c r="E559" i="9"/>
  <c r="E558" i="9"/>
  <c r="B123" i="9"/>
  <c r="E120" i="9"/>
  <c r="F119" i="9"/>
  <c r="E119" i="9"/>
  <c r="F114" i="9"/>
  <c r="E114" i="9"/>
  <c r="A104" i="9"/>
  <c r="A105" i="9" s="1"/>
  <c r="A106" i="9" s="1"/>
  <c r="A107" i="9" s="1"/>
  <c r="A108" i="9" s="1"/>
  <c r="A109" i="9" s="1"/>
  <c r="A110" i="9" s="1"/>
  <c r="A111" i="9" s="1"/>
  <c r="A112" i="9" s="1"/>
  <c r="A113" i="9" s="1"/>
  <c r="A103" i="9"/>
  <c r="F100" i="9"/>
  <c r="E100" i="9"/>
  <c r="A95" i="9"/>
  <c r="A96" i="9" s="1"/>
  <c r="A97" i="9" s="1"/>
  <c r="A98" i="9" s="1"/>
  <c r="A99" i="9" s="1"/>
  <c r="F91" i="9"/>
  <c r="E91" i="9"/>
  <c r="A85" i="9"/>
  <c r="A86" i="9" s="1"/>
  <c r="A87" i="9" s="1"/>
  <c r="A88" i="9" s="1"/>
  <c r="A89" i="9" s="1"/>
  <c r="A90" i="9" s="1"/>
  <c r="F82" i="9"/>
  <c r="F92" i="9" s="1"/>
  <c r="E82" i="9"/>
  <c r="E92" i="9" s="1"/>
  <c r="A58" i="9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57" i="9"/>
  <c r="F53" i="9"/>
  <c r="E53" i="9"/>
  <c r="A48" i="9"/>
  <c r="A49" i="9" s="1"/>
  <c r="A50" i="9" s="1"/>
  <c r="A51" i="9" s="1"/>
  <c r="A52" i="9" s="1"/>
  <c r="F45" i="9"/>
  <c r="E45" i="9"/>
  <c r="E121" i="9" s="1"/>
  <c r="A23" i="9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22" i="9"/>
  <c r="F19" i="9"/>
  <c r="F120" i="9" s="1"/>
  <c r="E19" i="9"/>
  <c r="D65" i="3" l="1"/>
  <c r="F121" i="9"/>
  <c r="F123" i="9" s="1"/>
  <c r="E123" i="9"/>
  <c r="AT13" i="3" l="1"/>
  <c r="AT14" i="3"/>
  <c r="AT15" i="3"/>
  <c r="AT16" i="3"/>
  <c r="AT17" i="3"/>
  <c r="AT18" i="3"/>
  <c r="AT19" i="3"/>
  <c r="AT12" i="3"/>
  <c r="AT20" i="3" s="1"/>
  <c r="U20" i="3"/>
  <c r="W20" i="3"/>
  <c r="V20" i="3"/>
  <c r="Y17" i="3"/>
  <c r="Y14" i="3"/>
  <c r="AC12" i="3"/>
  <c r="E57" i="7" l="1"/>
  <c r="F47" i="7"/>
  <c r="E47" i="7"/>
  <c r="L78" i="7"/>
  <c r="K78" i="7"/>
  <c r="J78" i="7"/>
  <c r="F78" i="7"/>
  <c r="E78" i="7"/>
  <c r="D78" i="7"/>
  <c r="N74" i="7"/>
  <c r="N73" i="7"/>
  <c r="N70" i="7"/>
  <c r="F69" i="7"/>
  <c r="E69" i="7"/>
  <c r="N67" i="7"/>
  <c r="N78" i="7" s="1"/>
  <c r="F61" i="7"/>
  <c r="E61" i="7"/>
  <c r="N60" i="7"/>
  <c r="N59" i="7"/>
  <c r="D59" i="7"/>
  <c r="N58" i="7"/>
  <c r="D58" i="7"/>
  <c r="N57" i="7"/>
  <c r="B79" i="8"/>
  <c r="F76" i="8"/>
  <c r="E76" i="8"/>
  <c r="F75" i="8"/>
  <c r="E75" i="8"/>
  <c r="F71" i="8"/>
  <c r="E71" i="8"/>
  <c r="A61" i="8"/>
  <c r="A62" i="8" s="1"/>
  <c r="A63" i="8" s="1"/>
  <c r="A64" i="8" s="1"/>
  <c r="A65" i="8" s="1"/>
  <c r="A66" i="8" s="1"/>
  <c r="A67" i="8" s="1"/>
  <c r="A68" i="8" s="1"/>
  <c r="A69" i="8" s="1"/>
  <c r="A70" i="8" s="1"/>
  <c r="A60" i="8"/>
  <c r="F57" i="8"/>
  <c r="E57" i="8"/>
  <c r="A54" i="8"/>
  <c r="A55" i="8" s="1"/>
  <c r="A56" i="8" s="1"/>
  <c r="A53" i="8"/>
  <c r="A46" i="8"/>
  <c r="A47" i="8" s="1"/>
  <c r="A48" i="8" s="1"/>
  <c r="A42" i="8"/>
  <c r="A43" i="8" s="1"/>
  <c r="A41" i="8"/>
  <c r="F38" i="8"/>
  <c r="E38" i="8"/>
  <c r="A33" i="8"/>
  <c r="A34" i="8" s="1"/>
  <c r="A35" i="8" s="1"/>
  <c r="A36" i="8" s="1"/>
  <c r="A37" i="8" s="1"/>
  <c r="A22" i="8"/>
  <c r="A23" i="8" s="1"/>
  <c r="A24" i="8" s="1"/>
  <c r="A25" i="8" s="1"/>
  <c r="A26" i="8" s="1"/>
  <c r="A27" i="8" s="1"/>
  <c r="A28" i="8" s="1"/>
  <c r="A29" i="8" s="1"/>
  <c r="F19" i="8"/>
  <c r="E19" i="8"/>
  <c r="U5" i="7"/>
  <c r="U6" i="7" s="1"/>
  <c r="U7" i="7" s="1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A43" i="7"/>
  <c r="A44" i="7" s="1"/>
  <c r="A45" i="7" s="1"/>
  <c r="A46" i="7" s="1"/>
  <c r="A20" i="7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J50" i="3"/>
  <c r="I50" i="3"/>
  <c r="C59" i="3"/>
  <c r="E59" i="3"/>
  <c r="E65" i="3" s="1"/>
  <c r="C55" i="3"/>
  <c r="I33" i="3"/>
  <c r="E558" i="1"/>
  <c r="E557" i="1"/>
  <c r="E41" i="3"/>
  <c r="D41" i="3"/>
  <c r="C50" i="3"/>
  <c r="K50" i="3"/>
  <c r="D50" i="3"/>
  <c r="M46" i="3"/>
  <c r="M45" i="3"/>
  <c r="M42" i="3"/>
  <c r="M39" i="3"/>
  <c r="M50" i="3" s="1"/>
  <c r="N61" i="7" l="1"/>
  <c r="E30" i="8"/>
  <c r="E44" i="8" s="1"/>
  <c r="E49" i="8" s="1"/>
  <c r="F30" i="8"/>
  <c r="F44" i="8" s="1"/>
  <c r="F49" i="8" s="1"/>
  <c r="C65" i="3"/>
  <c r="O20" i="3"/>
  <c r="I20" i="3"/>
  <c r="F20" i="3"/>
  <c r="D19" i="3"/>
  <c r="C20" i="3"/>
  <c r="D18" i="3"/>
  <c r="F77" i="8" l="1"/>
  <c r="F79" i="8" s="1"/>
  <c r="F50" i="8"/>
  <c r="E50" i="8"/>
  <c r="E77" i="8"/>
  <c r="E79" i="8" s="1"/>
  <c r="B122" i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95" i="1"/>
  <c r="A96" i="1" s="1"/>
  <c r="A97" i="1" s="1"/>
  <c r="A98" i="1" s="1"/>
  <c r="A99" i="1" s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5" i="1" s="1"/>
  <c r="A86" i="1" s="1"/>
  <c r="A87" i="1" s="1"/>
  <c r="A88" i="1" s="1"/>
  <c r="A89" i="1" s="1"/>
  <c r="A90" i="1" s="1"/>
  <c r="A48" i="1"/>
  <c r="A49" i="1" s="1"/>
  <c r="A50" i="1" s="1"/>
  <c r="A51" i="1" s="1"/>
  <c r="A52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F19" i="1" l="1"/>
  <c r="E19" i="1"/>
  <c r="M32" i="3" l="1"/>
  <c r="E33" i="3"/>
  <c r="D33" i="3"/>
  <c r="K33" i="3" l="1"/>
  <c r="M31" i="3"/>
  <c r="M30" i="3"/>
  <c r="M29" i="3"/>
  <c r="AS20" i="3"/>
  <c r="AR20" i="3"/>
  <c r="AP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T20" i="3"/>
  <c r="S20" i="3"/>
  <c r="R20" i="3"/>
  <c r="N20" i="3"/>
  <c r="M20" i="3"/>
  <c r="L20" i="3"/>
  <c r="K20" i="3"/>
  <c r="C31" i="3" s="1"/>
  <c r="J20" i="3"/>
  <c r="C30" i="3" s="1"/>
  <c r="C29" i="3"/>
  <c r="H20" i="3"/>
  <c r="G20" i="3"/>
  <c r="E20" i="3"/>
  <c r="AO20" i="3"/>
  <c r="AR21" i="3" l="1"/>
  <c r="AN23" i="3"/>
  <c r="AN24" i="3" s="1"/>
  <c r="AT21" i="3"/>
  <c r="M33" i="3"/>
  <c r="R21" i="3"/>
  <c r="N21" i="3"/>
  <c r="R22" i="3"/>
  <c r="H21" i="3"/>
  <c r="K21" i="3"/>
  <c r="N22" i="3" l="1"/>
  <c r="E119" i="1"/>
  <c r="D12" i="3" s="1"/>
  <c r="F119" i="1"/>
  <c r="Q12" i="3" s="1"/>
  <c r="E118" i="1"/>
  <c r="F118" i="1"/>
  <c r="F114" i="1"/>
  <c r="E114" i="1"/>
  <c r="D15" i="3" s="1"/>
  <c r="P15" i="3" s="1"/>
  <c r="AQ15" i="3" s="1"/>
  <c r="F100" i="1"/>
  <c r="E100" i="1"/>
  <c r="D17" i="3" s="1"/>
  <c r="F91" i="1"/>
  <c r="E91" i="1"/>
  <c r="F82" i="1"/>
  <c r="F92" i="1" s="1"/>
  <c r="E82" i="1"/>
  <c r="E92" i="1" s="1"/>
  <c r="D13" i="3" s="1"/>
  <c r="F53" i="1"/>
  <c r="E53" i="1"/>
  <c r="D14" i="3" s="1"/>
  <c r="P14" i="3" s="1"/>
  <c r="AQ14" i="3" s="1"/>
  <c r="F45" i="1"/>
  <c r="F120" i="1" s="1"/>
  <c r="E45" i="1"/>
  <c r="E120" i="1" l="1"/>
  <c r="D16" i="3"/>
  <c r="Q20" i="3"/>
  <c r="T21" i="3" s="1"/>
  <c r="D20" i="3"/>
  <c r="P12" i="3"/>
  <c r="F122" i="1"/>
  <c r="E122" i="1"/>
  <c r="P20" i="3" l="1"/>
  <c r="AQ12" i="3"/>
  <c r="AQ20" i="3" s="1"/>
  <c r="S21" i="3"/>
  <c r="S22" i="3" s="1"/>
  <c r="AS21" i="3" l="1"/>
  <c r="AO23" i="3"/>
  <c r="AO24" i="3" s="1"/>
</calcChain>
</file>

<file path=xl/sharedStrings.xml><?xml version="1.0" encoding="utf-8"?>
<sst xmlns="http://schemas.openxmlformats.org/spreadsheetml/2006/main" count="2150" uniqueCount="407">
  <si>
    <t>№</t>
  </si>
  <si>
    <t>Тендер шалгаруулалтын код</t>
  </si>
  <si>
    <t>Тайлбар, тодруулга</t>
  </si>
  <si>
    <t>ТӨАОНӨГ/202212083</t>
  </si>
  <si>
    <t>Аймгийн Нэгдсэн эмнэлэг, 27 сумын 2022 оны эм, эмнэлгийн хэрэгсэл худалдан авах</t>
  </si>
  <si>
    <t>Бараа</t>
  </si>
  <si>
    <t>НТШ</t>
  </si>
  <si>
    <t>-</t>
  </si>
  <si>
    <t>Мэргэжлийн хяналтын газрын барилгын засвар /Төв, Зуунмод сум/</t>
  </si>
  <si>
    <t>Ажил</t>
  </si>
  <si>
    <t>БХБЯ/202212031</t>
  </si>
  <si>
    <t>Орон сууцны хорооллын гадна инженерийн шугам сүлжээ /Төв, Зуунмод сум/</t>
  </si>
  <si>
    <t>БШУЯ/202212055</t>
  </si>
  <si>
    <t>Дотуур байрны барилга буулгаж,  шинээр барих, 160 ор /Төв, Бүрэн сум, 1 дүгээр баг/</t>
  </si>
  <si>
    <t>БШУЯ/202212058</t>
  </si>
  <si>
    <t>Дотуур байрны барилга, 160 ор /Төв, Зуунмод сум, 1 дүгээр баг/</t>
  </si>
  <si>
    <t>БШУЯ/202212056</t>
  </si>
  <si>
    <t>Цэцэрлэгийн барилга, 150 ор /Төв, Жаргалант сум/</t>
  </si>
  <si>
    <t>ЗТХЯ/202212039</t>
  </si>
  <si>
    <t>Баруун чиглэлд авто замаас Аргалант сумын төв хүртэлх авто зам, 7.1 км /Төв/</t>
  </si>
  <si>
    <t>ЭХЯ/202211011</t>
  </si>
  <si>
    <t>Дулааны станцын халаалтын 1, 2, 3, 4, 5, 6, 7 дугаар хэсгийн 2 дугаар хэлхээний шугам сүлжээний өргөтгөл, шинэчлэл /Төв, Зуунмод сум/</t>
  </si>
  <si>
    <t>ТӨСВИЙН ХӨРӨНГӨ ОРУУЛАЛТЫН ДҮН</t>
  </si>
  <si>
    <t>ТӨАОНӨГ/202212001</t>
  </si>
  <si>
    <t>Аймгийн нутгийн удирдлагын ордны өргөтгөл, их засварын ажлыг эхлүүлэх</t>
  </si>
  <si>
    <t>ТӨАОНӨГ/202212002</t>
  </si>
  <si>
    <t>Баянхошуу чиглэлийн автозамын шинэчлэлтийн ажил /Зуунмод/</t>
  </si>
  <si>
    <t>ТӨАОНӨГ/202212003</t>
  </si>
  <si>
    <t>Орон нутгийн төрийн албан хаагчдыг орон сууцаар хангах хөтөлбөр хэрэгжүүлэх зардал /Аргалант/</t>
  </si>
  <si>
    <t>ТШОЖ-ХА</t>
  </si>
  <si>
    <t>ТӨАОНӨГ/202212004</t>
  </si>
  <si>
    <t>Орон нутгийн төрийн албан хаагчдыг орон сууцаар хангах хөтөлбөр хэрэгжүүлэх зардал /Дэлгэрхаан/</t>
  </si>
  <si>
    <t>ТӨАОНӨГ/202212005</t>
  </si>
  <si>
    <t>Орон нутгийн төрийн албан хаагчдыг орон сууцаар хангах хөтөлбөр хэрэгжүүлэх зардал /Баянцагаан/</t>
  </si>
  <si>
    <t>ТӨАОНӨГ/202212006</t>
  </si>
  <si>
    <t>Орон нутгийн төрийн албан хаагчдыг орон сууцаар хангах хөтөлбөр хэрэгжүүлэх зардал /Борнуур/</t>
  </si>
  <si>
    <t>ТӨАОНӨГ/202212007</t>
  </si>
  <si>
    <t>Орон нутгийн төрийн албан хаагчдыг орон сууцаар хангах хөтөлбөр хэрэгжүүлэх зардал /Эрдэнэ/</t>
  </si>
  <si>
    <t>ТӨАОНӨГ/202212008</t>
  </si>
  <si>
    <t>Орон нутгийн төрийн албан хаагчдыг орон сууцаар хангах хөтөлбөр хэрэгжүүлэх зардал /Батсүмбэр/</t>
  </si>
  <si>
    <t>ТӨАОНӨГ/202212009</t>
  </si>
  <si>
    <t>Орон нутгийн төрийн албан хаагчдыг орон сууцаар хангах хөтөлбөр хэрэгжүүлэх зардал /Бүрэн/</t>
  </si>
  <si>
    <t>ТӨАОНӨГ/202212010</t>
  </si>
  <si>
    <t>Манзуширын амны төлбөр хураах цэг, авто зогсоол байгуулах ажил</t>
  </si>
  <si>
    <t>ТӨАОНӨГ/202212011</t>
  </si>
  <si>
    <t>Цэцэрлэгийн барилгын гадна фасад, дулаалга /Борнуур/</t>
  </si>
  <si>
    <t>ТӨАОНӨГ/202212012</t>
  </si>
  <si>
    <t>Хүнсний зах орчмын гадна дулааны шугамын засвар шинэчлэлтийн ажил /Зуунмод, Номт баг/</t>
  </si>
  <si>
    <t>ТӨАОНӨГ/202212013</t>
  </si>
  <si>
    <t>Соёлын төвийн барилгын дээврийн их засвар /Угтаалцайдам/</t>
  </si>
  <si>
    <t>ТӨАОНӨГ/202212014</t>
  </si>
  <si>
    <t>Шинээр хийгдэх хөрөнгө оруулалтын ажлуудын зураг, төсөв хийлгэх зардал /Сүмбэр сумын зам, бусад/</t>
  </si>
  <si>
    <t>Зөвлөх үйлчилгээ</t>
  </si>
  <si>
    <t>ТӨАОНӨГ/202212015</t>
  </si>
  <si>
    <t>Түрээсийн орон сууц хөтөлбөр хэрэгжүүлэх зардал</t>
  </si>
  <si>
    <t>ТӨАОНӨГ/202212016</t>
  </si>
  <si>
    <t>Аймаг, сумын Онцгой комисс, шуурхай штабын автомашин шинэчлэх зардал /Сэргэлэн/</t>
  </si>
  <si>
    <t>ТӨАОНӨГ/202212017</t>
  </si>
  <si>
    <t>Аймаг, сумын Онцгой комисс, шуурхай штабын автомашин шинэчлэх зардал /Сүмбэр/</t>
  </si>
  <si>
    <t>ТӨАОНӨГ/202212018</t>
  </si>
  <si>
    <t>Аймаг, сумын Онцгой комисс, шуурхай штабын автомашин шинэчлэх зардал /Баянхангай/</t>
  </si>
  <si>
    <t>ТӨАОНӨГ/202212019</t>
  </si>
  <si>
    <t>Аймаг, сумын Онцгой комисс, шуурхай штабын автомашин шинэчлэх зардал /Жаргалант/</t>
  </si>
  <si>
    <t>ТӨАОНӨГ/202212020</t>
  </si>
  <si>
    <t>Аймаг, сумын Онцгой комисс, шуурхай штабын автомашин шинэчлэх зардал /Баянцогт/</t>
  </si>
  <si>
    <t>ТӨАОНӨГ/202212021</t>
  </si>
  <si>
    <t>Аймаг, сумын Онцгой комисс, шуурхай штабын автомашин шинэчлэх зардал /Батсүмбэр/</t>
  </si>
  <si>
    <t>ТӨАОНӨГ/202212022</t>
  </si>
  <si>
    <t>Аймаг, сумын Онцгой комисс, шуурхай штабын автомашин шинэчлэх зардал /БОАЖГазар/</t>
  </si>
  <si>
    <t>ТӨАОНӨГ/202212023</t>
  </si>
  <si>
    <t>Цахим засаглал хэрэгжүүлэх арга хэмжээний зардал</t>
  </si>
  <si>
    <t>ТӨАОНӨГ/202212024</t>
  </si>
  <si>
    <t>Гэр төсөл хэрэгжүүлэх</t>
  </si>
  <si>
    <t>ТӨАОНӨГ/202212025</t>
  </si>
  <si>
    <t>Авто замын барилгын ажил /Зуунмод, Ланс баг/</t>
  </si>
  <si>
    <t>ТӨАОНӨГ/202212026</t>
  </si>
  <si>
    <t>Төвийн авто зам дагуу явган хүний зам барилгын ажил</t>
  </si>
  <si>
    <t>ТӨАОНӨГ/202212027</t>
  </si>
  <si>
    <t>Авто замын зураг, төсөл боловсруулах ажил /Сэргэлэн, Лүн, Зуунмод/</t>
  </si>
  <si>
    <t>ТӨАОНӨГ/202212028</t>
  </si>
  <si>
    <t>Улс, орон нутгийн чанартай авто замын тэмдэгжүүлэлт /Сэргэлэн, Баянцагаан, Баян-Өнжүүл/</t>
  </si>
  <si>
    <t>ШХА</t>
  </si>
  <si>
    <t>ТӨАОНӨГ/202212029</t>
  </si>
  <si>
    <t>Орон нутгийн чанартай хатуу хучилттай авто замд геодизийн хэмжилт хийх, кадастрын нэгж талбар тогтоох, кадастрын улсын мэдээллийн санд оруулах ажил</t>
  </si>
  <si>
    <t>ТӨАОНӨГ/202212030</t>
  </si>
  <si>
    <t>Орон нутгийн замын санд хураамж төвлөрүүлэх ажлын зардал</t>
  </si>
  <si>
    <t>ЗАМЫН САНГИЙН ДҮН</t>
  </si>
  <si>
    <t>ТӨАОНӨГ/202212031</t>
  </si>
  <si>
    <t>Сумын төвийн цахилгаан шугам сүлжээний дэд станцын хүчин чадлыг өргөтгөх ажил /Баянхангай/</t>
  </si>
  <si>
    <t>ТӨАОНӨГ/202212032</t>
  </si>
  <si>
    <t>Зуунмод хотын 1, 2-р хэсгийн халаалтын зуухыг шинэлэх ажил</t>
  </si>
  <si>
    <t>ТӨАОНӨГ/202212033</t>
  </si>
  <si>
    <t>Соёл амралтын хүрээлэн болон 5-р багийн айл өрхийн суурьшлын хөрсний ус шүүрүүлэх, зайлуулах шугам татах ажил /Зуунмод/</t>
  </si>
  <si>
    <t>ТӨАОНӨГ/202212034</t>
  </si>
  <si>
    <t>Хүчдэлийн уналттай айл өрхүүдийн ЦДАШ барих, 0.4кВ-ын эрчим хүчний шугам, сүлжээний өргөтгөл шинэтгэл хийх /Зуунмод, Зүүндэлгэр, Баянхошуу баг/</t>
  </si>
  <si>
    <t>ТӨАОНӨГ/202212035</t>
  </si>
  <si>
    <t>Гэр хорооллын цахилгаан хангамжийг шинээр хийх ажил /Зуунмод, Номт баг, жишиг 2 хороолол/</t>
  </si>
  <si>
    <t>ТӨАОНӨГ/202212036</t>
  </si>
  <si>
    <t>Гэр хорооллын худаг, усан хангамж шинээр хийх ажил /Зуунмод, Номт баг, жишиг 2 хороолол/</t>
  </si>
  <si>
    <t>ТӨАОНӨГ/202212037</t>
  </si>
  <si>
    <t>Цахилгаан хангамжийг сайжруулах ажил /Баянцогт, Гуна баг/</t>
  </si>
  <si>
    <t>ТӨАОНӨГ/202212038</t>
  </si>
  <si>
    <t>Сумын төвийн цэвэр усан хангамжийн даралтад цамхагийн барилга угсралтын ажил /Дэлгэрхаан/</t>
  </si>
  <si>
    <t>ТӨАОНӨГ/202212039</t>
  </si>
  <si>
    <t>Гэр хороолол, нийтийн орон сууц, үйлчилгээний газруудыг төвлөрсөн халаалтад холбох ажил /Баян-Өнжүүл/</t>
  </si>
  <si>
    <t>ТӨАОНӨГ/202212040</t>
  </si>
  <si>
    <t>Гэр хороолол, нийтийн орон сууц, үйлчилгээний газруудыг төвлөрсөн халаалтад холбох ажил /Баянцагаан/</t>
  </si>
  <si>
    <t>ТӨАОНӨГ/202212041</t>
  </si>
  <si>
    <t>Гэр хороолол, нийтийн орон сууц, үйлчилгээний газруудыг төвлөрсөн халаалтад холбох ажил /Зуунмод/</t>
  </si>
  <si>
    <t>ТӨАОНӨГ/202212042</t>
  </si>
  <si>
    <t>Гэр хороолол, нийтийн орон сууц, үйлчилгээний газруудыг төвлөрсөн халаалтад холбох ажил /Лүн/</t>
  </si>
  <si>
    <t>ТӨАОНӨГ/202212043</t>
  </si>
  <si>
    <t>Гэр хороолол, нийтийн орон сууц, үйлчилгээний газруудыг төвлөрсөн халаалтад холбох ажил /Цээл/</t>
  </si>
  <si>
    <t>ТӨАОНӨГ/202212044</t>
  </si>
  <si>
    <t>Сумдад спорт, чийрэгжүүлэлт, тоглоомын талбай байгуулах ажлын оролцоо /Алтанбулаг/</t>
  </si>
  <si>
    <t>ТӨАОНӨГ/202212045</t>
  </si>
  <si>
    <t>Сумдад спорт, чийрэгжүүлэлт, тоглоомын талбай байгуулах ажлын оролцоо /Архуст/</t>
  </si>
  <si>
    <t>ТӨАОНӨГ/202212046</t>
  </si>
  <si>
    <t>Сумдад спорт, чийрэгжүүлэлт, тоглоомын талбай байгуулах ажлын оролцоо /Батсүмбэр/</t>
  </si>
  <si>
    <t>ТӨАОНӨГ/202212047</t>
  </si>
  <si>
    <t>Сумдад спорт, чийрэгжүүлэлт, тоглоомын талбай байгуулах ажлын оролцоо /Баян/</t>
  </si>
  <si>
    <t>ТӨАОНӨГ/202212048</t>
  </si>
  <si>
    <t>Сумдад спорт, чийрэгжүүлэлт, тоглоомын талбай байгуулах ажлын оролцоо /Баянжаргалан/</t>
  </si>
  <si>
    <t>ТӨАОНӨГ/202212049</t>
  </si>
  <si>
    <t>Сумдад спорт, чийрэгжүүлэлт, тоглоомын талбай байгуулах ажлын оролцоо /Баянхангай/</t>
  </si>
  <si>
    <t>ТӨАОНӨГ/202212050</t>
  </si>
  <si>
    <t>Сумдад спорт, чийрэгжүүлэлт, тоглоомын талбай байгуулах ажлын оролцоо /Баянчандмань/</t>
  </si>
  <si>
    <t>ТӨАОНӨГ/202212051</t>
  </si>
  <si>
    <t>Сумдад спорт, чийрэгжүүлэлт, тоглоомын талбай байгуулах ажлын оролцоо /Борнуур/</t>
  </si>
  <si>
    <t>ТӨАОНӨГ/202212052</t>
  </si>
  <si>
    <t>Сумдад спорт, чийрэгжүүлэлт, тоглоомын талбай байгуулах ажлын оролцоо /Жаргалант/</t>
  </si>
  <si>
    <t>ТӨАОНӨГ/202212053</t>
  </si>
  <si>
    <t>Сумдад спорт, чийрэгжүүлэлт, тоглоомын талбай байгуулах ажлын оролцоо /Мөнгөнморьт/</t>
  </si>
  <si>
    <t>ТӨАОНӨГ/202212054</t>
  </si>
  <si>
    <t>Цахилгаан хангамжийг сайжруулах ажил /Өндөрширээт/</t>
  </si>
  <si>
    <t>ТӨАОНӨГ/202212055</t>
  </si>
  <si>
    <t>Сумдад спорт, чийрэгжүүлэлт, тоглоомын талбай байгуулах ажлын оролцоо /Зуунмод Баянхошуу баг/</t>
  </si>
  <si>
    <t>ТӨАОНӨГ/202212056</t>
  </si>
  <si>
    <t>Цэцэрлэгт хүрээлэн байгуулах төсөл хэрэгжүүлэх ажил /Зуунмод</t>
  </si>
  <si>
    <t>ТӨАОНӨГ/202212057</t>
  </si>
  <si>
    <t>Зуунмод хотын нийтийн эзэмшлийн орон сууцнуудын барилгын их засварын ажлын оролцоо</t>
  </si>
  <si>
    <t>ТӨАОНӨГ/202212058</t>
  </si>
  <si>
    <t>Аймгийн Стадионы барилгын их засвар /Зуунмод/</t>
  </si>
  <si>
    <t>ТӨАОНӨГ/202212059</t>
  </si>
  <si>
    <t>ЕБ-ын бага сургуулийн барилгын их засвар /Эрдэнэсант сум/</t>
  </si>
  <si>
    <t>ТӨАОНӨГ/202212060</t>
  </si>
  <si>
    <t>ЭМТ-ийн өргөтгөлийн ажил /Заамар сум/</t>
  </si>
  <si>
    <t>ТӨАОНӨГ/202212061</t>
  </si>
  <si>
    <t>Соёлын төвийн барилгын их засвар /Эрдэнэ/</t>
  </si>
  <si>
    <t>ТӨАОНӨГ/202212062</t>
  </si>
  <si>
    <t>Эрүүл мэндийн төвийн барилгын өргөтгөл /Алтанбулаг/</t>
  </si>
  <si>
    <t>ТӨАОНӨГ/202212063</t>
  </si>
  <si>
    <t>Шинээр цэцэрлэгийн барилга худалдан авах зардал /Эрдэнэ сум, Номин цэцэрлэг/</t>
  </si>
  <si>
    <t>ШИНЭЭР ХИЙГДЭХ ЗАСВАРЫН ДҮН</t>
  </si>
  <si>
    <t>ОНХСАНГИЙН НИЙТ ДҮН</t>
  </si>
  <si>
    <t>ТӨАОНӨГ/202212064</t>
  </si>
  <si>
    <t>Баянцагаан сумын Эрүүл мэндийн төвийн барилгын их засвар</t>
  </si>
  <si>
    <t>ТӨАОНӨГ/202212065</t>
  </si>
  <si>
    <t>Зуунмод сумын Хүмүүн цэцэрлэгийн дотор халаалтын их засвар</t>
  </si>
  <si>
    <t>ТӨАОНӨГ/202212066</t>
  </si>
  <si>
    <t>Зуунмод сумын Биеийн тамир, спортын газрын спорт заалны шалны их засвар</t>
  </si>
  <si>
    <t>ТӨАОНӨГ/202212067</t>
  </si>
  <si>
    <t>Баянчандмань сумын Дунд сургуулийн барилгын их засвар</t>
  </si>
  <si>
    <t>ТӨАОНӨГ/202212068</t>
  </si>
  <si>
    <t>Баянцогт сумын Дунд сургуулийн барилгын их засвар</t>
  </si>
  <si>
    <t>ТӨАОНӨГ/202212069</t>
  </si>
  <si>
    <t>Баяндэлгэр сумын Дунд сургуулийн барилгын их засвар</t>
  </si>
  <si>
    <t>ОРОН НУТГИЙН ХӨРӨНГӨ ОРУУЛАЛТЫН ДҮН</t>
  </si>
  <si>
    <t>ТӨАОНӨГ/202212070</t>
  </si>
  <si>
    <t>Тэр бум мод тарих санаачлагын хүрээнд 20 сая мод тарих ажлыг эхлүүлнэ. /Зуунмод, Архуст, Баянжаргалан, Баян, Сэргэлэн, Баянцагаан, Баян-Өнжүүл, Бүрэн, Дэлгэрхаан, Эрдэнэсант, Өндөрширээт нийт 11 суманд/</t>
  </si>
  <si>
    <t>ТӨАОНӨГ/202212071</t>
  </si>
  <si>
    <t>Байгаль орчин, аялал жуулчлалын газрын мод үржүүлгийн газарт тоног төхөөрөмж авах</t>
  </si>
  <si>
    <t>ТӨАОНӨГ/202212072</t>
  </si>
  <si>
    <t>Ангилан ялгах хогийн савыг нэмэгдүүлнэ. /Зуунмод/</t>
  </si>
  <si>
    <t>ТӨАОНӨГ/202212073</t>
  </si>
  <si>
    <t xml:space="preserve">Гэр хорооллын айл өрхүүдэд ангилан ялгах сав. /Эрдэнэ, Баян, Алтанбулаг, Лүн сумдад тус бүр 100/ </t>
  </si>
  <si>
    <t>ТӨАОНӨГ/202212074</t>
  </si>
  <si>
    <t>Усан сан бүхий газрын хамгаалалтын бүсийг тогтоож, бүсийн дэглэмийг мөрдүүлнэ.</t>
  </si>
  <si>
    <t>ТӨАОНӨГ/202212075</t>
  </si>
  <si>
    <t>Аймаг, сумдын төвийн ундны усны худагт шинжилгээ, судалгаанд үндэслэн цэвэршүүлэх, зөөлрүүлэх төхөөрөмж суурилуулж, хүн амыг цэвэр усаар хангана.</t>
  </si>
  <si>
    <t>ТӨАОНӨГ/202212076</t>
  </si>
  <si>
    <t>Төв суурин газрын ундны усны чанарын судалгаа хийж, мэдээллийн сан байгуулах</t>
  </si>
  <si>
    <t>ТӨАОНӨГ/202212077</t>
  </si>
  <si>
    <t>Байгаль орчны салбарын албан хаагчдыг чадавхжуулах нэгдсэн сургалт, семинар зохион байгуулах, эрүүл мэндийн үзлэгт хамруулах зардал</t>
  </si>
  <si>
    <t>Зөвлөхөөс бусад үйлчилгээ</t>
  </si>
  <si>
    <t>ТӨАОНӨГ/202212078</t>
  </si>
  <si>
    <t>Байгаль орчны чиглэлээр батлагдсан хууль, тогтоомж, бодлого хөтөлбөрүүдийн хүрээнд хяналт шалгалтыг зохион байгуулах зардал</t>
  </si>
  <si>
    <t>ТӨАОНӨГ/202212079</t>
  </si>
  <si>
    <t>"Ай Ти Эм" олон улсын аялал жуулчлалын үзэсгэлэнд оролцон, аймгийн аялал жуулчлалын бүтээгдэхүүнийг сурталчлах</t>
  </si>
  <si>
    <t>ТӨАОНӨГ/202212080</t>
  </si>
  <si>
    <t>Орон нутгийн онцлог бүхий, аялал жуулчлалын эвент хөгжүүлэн, гадаад дотоодын жуулчлалын тоог нэмэгдүүлнэ.</t>
  </si>
  <si>
    <t>ТӨАОНӨГ/202212081</t>
  </si>
  <si>
    <t>Нутгийн иргэдэд түшиглэсэн аялал жуучлал эрхлэгчдийг дэмжин хөгжүүлнэ.</t>
  </si>
  <si>
    <t>БАЙГАЛЬ ОРЧНЫ  ДҮН</t>
  </si>
  <si>
    <t>ТӨАОНӨГ/202212082</t>
  </si>
  <si>
    <t>Өвсний үндэс хөтөлбөр "Хүмүүн" цогцолбор сургуулийн А байрыг шинэчлэн засварлах /Төв, Зуунмод сум/</t>
  </si>
  <si>
    <t>ГАДААДЫН ХӨРӨНГӨ ОРУУЛАЛТЫН  ДҮН</t>
  </si>
  <si>
    <t>АЙМГИЙН ХӨРӨНГӨ ОРУУЛАЛТЫН НИЙТ ДҮН</t>
  </si>
  <si>
    <t>ХЯНАСАН:</t>
  </si>
  <si>
    <t>БОЛОВСРУУЛСАН:</t>
  </si>
  <si>
    <t xml:space="preserve">Сангийн сайдын 2021 оны 06 дугаар сарын 03-ны өдрийн 102 дугаар тушаал "Төрийн болон орон нутгийн өмчийн  </t>
  </si>
  <si>
    <t xml:space="preserve">хөрөнгөөр бараа, ажил, үйлчилгээ худалдан авах ажиллагааг төлөвлөх, тайлагнах" журам </t>
  </si>
  <si>
    <t>МАЯГТ 2</t>
  </si>
  <si>
    <t>Худалдан авах бараа, ажил, үйлчилгээний санхүүжилтийн эх үүсвэр, нэр төрөл, тоо хэмжээ, хүчин чадал</t>
  </si>
  <si>
    <t>Төрөл (Бараа, ажил, зөвлөх үйлчилгээ, зөвлөхөөс бусад үйлчилгээ)</t>
  </si>
  <si>
    <t>Төсөвт өртөг (мян,төг)</t>
  </si>
  <si>
    <t>Тухайн онд санхүүжих дүн (мян,төг)</t>
  </si>
  <si>
    <t>Худалдан авах ажиллагаанд мөрдсөн журам, арга</t>
  </si>
  <si>
    <t>Цахим тендер шалгаруулалт эсэх (тийм, үгүй)</t>
  </si>
  <si>
    <t>Дотоодын үйлдвэрээс худалдан авсан эсэх (тийм, үгүй)</t>
  </si>
  <si>
    <t>Тогтвортой худалдан авах ажиллагааны шалгуур тавьсан эсэх (тийм, үгүй)</t>
  </si>
  <si>
    <t>Эрх шилжиж ирсэн бол шилжүүлсэн байгууллага</t>
  </si>
  <si>
    <t>Тендер зарласан огноо</t>
  </si>
  <si>
    <t>Тендер хүчинтэй байх хугацаа сунгасан эсэх (тийм, үгүй)</t>
  </si>
  <si>
    <t>Гэрээ байгуулах, татгалзах, шалгараагүй талаар мэдэгдэл хүргүүлсэн огноо</t>
  </si>
  <si>
    <t>Цахим системд үр дүн нийтэлсэн огноо</t>
  </si>
  <si>
    <t>Гэрээ байгуулсан огноо</t>
  </si>
  <si>
    <t>Гэрээ байгуулсан дүн (мян,төг)</t>
  </si>
  <si>
    <t>Гэрээ байгуулсан этгээдийн нэр</t>
  </si>
  <si>
    <t>Төсвийн хөрөнгө оруулалт</t>
  </si>
  <si>
    <t>тийм</t>
  </si>
  <si>
    <t>БШУЯам</t>
  </si>
  <si>
    <t>Зөвлөх</t>
  </si>
  <si>
    <t>НИЙТ ДҮН</t>
  </si>
  <si>
    <t>ТӨВ АЙМГИЙН ТӨСВИЙН ЕРӨНХИЙЛӨН ЗАХИРАГЧИЙН 2022 ОНЫ ХУДАЛДАН АВАХ АЖИЛЛАГААНЫ ТАЙЛАН</t>
  </si>
  <si>
    <t>Аймгийн шилжих үлдэгдлийн хөрөнгө оруулалт</t>
  </si>
  <si>
    <t>Аймгийн Замын сангийн хөрөнгө оруулалт</t>
  </si>
  <si>
    <t>Аймгийн ОНХСангийн хөрөнгө оруулалт</t>
  </si>
  <si>
    <t>Шинээр эхлэх төсөл, арга хэмжээ</t>
  </si>
  <si>
    <t>Шинээр хийгдэх их засварын хөрөнгө оруулалт</t>
  </si>
  <si>
    <t>Аймгийн БОХНСАХСан</t>
  </si>
  <si>
    <t>Гадаадын хөрөнгө оруулалт</t>
  </si>
  <si>
    <t>УЛСЫН ХӨРӨНГӨ ОРУУЛАЛТЫН ДҮН</t>
  </si>
  <si>
    <t>МХЕГазар</t>
  </si>
  <si>
    <t>БХБЯам</t>
  </si>
  <si>
    <t>ЗТХЯам</t>
  </si>
  <si>
    <t>ЭХЯ</t>
  </si>
  <si>
    <t>Төсөл, арга хэмжээний тоо</t>
  </si>
  <si>
    <t>Хавсралт 02</t>
  </si>
  <si>
    <t>д/д</t>
  </si>
  <si>
    <t>Санхүүжилтийн эх үүсвэр</t>
  </si>
  <si>
    <t>ХАА-ны төрөл</t>
  </si>
  <si>
    <t>ХАА-нд мөрдөх журам</t>
  </si>
  <si>
    <t>Худалдан авах ажиллагаа зохион байгуулагдахгүй ГШБ/ШХА/ШС төсөл, арга хэмжээ</t>
  </si>
  <si>
    <t>ҮХороо байгуулсан тоо</t>
  </si>
  <si>
    <t>ЗОХИОН БАЙГУУЛАГДАЖ БУЙ ТӨСӨЛ АРГА ХЭМЖЭЭНИЙ ЯВЦ</t>
  </si>
  <si>
    <t>ЗОХИОН БАЙГУУЛАГДААГҮЙ ХҮЛЭЭГДЭЖ БУЙ,  ЗОГСООСОН ТӨСӨЛ АРГА ХЭМЖЭЭНИЙ ШАЛТГААН</t>
  </si>
  <si>
    <t>Цахим хэлбэрээр зарласан төсөл, арга хэмжээний тоо /Тендер зарласан ажлаар/</t>
  </si>
  <si>
    <t>Хэрэгжилтийн хувь</t>
  </si>
  <si>
    <t>Тендер зарлахгүй ажил</t>
  </si>
  <si>
    <t>Тоо</t>
  </si>
  <si>
    <t>Батлагдсан төсөвт өртөг (мян.төг)</t>
  </si>
  <si>
    <t>2021 онд санхүүжүүлэх дүн (мян.төг)</t>
  </si>
  <si>
    <t>Мөнгөн дүн (мян.төг)</t>
  </si>
  <si>
    <t>Хөтөлбөр, төсөл, арга хэмжээ</t>
  </si>
  <si>
    <t>ХА</t>
  </si>
  <si>
    <t>ГШБ</t>
  </si>
  <si>
    <t>ШС</t>
  </si>
  <si>
    <t>Батлагдсан төсөвт өртөг (мян,төг)</t>
  </si>
  <si>
    <t>Тендерийн баримт бичиг боловсруулж /дахин зарлахаар/ буй, захиалагчаас ажлын тоо хэмжээг шинэчлэх төсөл арга хэмжээ</t>
  </si>
  <si>
    <t>Зарласан төсөл, арга хэмжээ</t>
  </si>
  <si>
    <t>Хэлэлцээр хийгдэхээр хүлээгдэж буй төсөл, арга хэмжээ</t>
  </si>
  <si>
    <t>Тендерийн болон хэлэлцээрийн нээлт хийсэн - Үнэлгээ хийгдэж буй төсөл, арга хэмжээ</t>
  </si>
  <si>
    <t>Гэрээ байгуулагдсан төсөл арга хэмжээ</t>
  </si>
  <si>
    <t>Бусад шалтгаанаар зохион байгуулагдаагүй төсөл арга хэмжээ /ТЕЗ болон захиалагчийн шийдвэрээр зогсоосон/</t>
  </si>
  <si>
    <t>Гэрээ байгуулуулахаар-Захиалагчид хүргүүлсэн төсөл, арга хэмжээ</t>
  </si>
  <si>
    <r>
      <t xml:space="preserve">Захиалагчид гэрээ байгуулах эрх олгосон ч гэрээ байгуулаагүй хүлээгдэж буй төсөл, арга хэмжээ </t>
    </r>
    <r>
      <rPr>
        <sz val="11"/>
        <color rgb="FFFF0000"/>
        <rFont val="Arial"/>
        <family val="2"/>
      </rPr>
      <t>/Ажлын 6 хоног хүлээх шат/</t>
    </r>
  </si>
  <si>
    <t>Сангийн яаманд гомдол гарч хянагдаж буй төсөл, арга хэмжээ</t>
  </si>
  <si>
    <t>Захиалагч шалгарсан аж ахуйн нэгжтэй гэрээ байгуулсан төсөл, арга хэмжээ</t>
  </si>
  <si>
    <t>Гэрээ байгуулагдсан төсөл, арга хэмжээний хэмнэлт /Зөвхөн захиалагч байгууллагад хүргүүлсэн төсөл, арга хэмжээнийх/</t>
  </si>
  <si>
    <t>ТЕЗ болон захиалагч гэрээ шууд байгуулсан төсөл, арга хэмжээ</t>
  </si>
  <si>
    <t>Нийт төсөвт өртөг (мян.төг)</t>
  </si>
  <si>
    <t>Гэрээ байгуулагдсан нийт өртөг (мян.төг)</t>
  </si>
  <si>
    <t>Хэмнэлт (мян.төг)</t>
  </si>
  <si>
    <t>Улсын төсвийн хөрөнгө оруулалтаар хэрэгжүүлэх</t>
  </si>
  <si>
    <t>Аймгийн ОНХСангийн хөрөнгө оруулалтаар хэрэгжүүлэх</t>
  </si>
  <si>
    <t>Аймгийн Замын сангийн хөрөнгө оруулалтаар хэрэгжүүлэх</t>
  </si>
  <si>
    <t>Аймгийн Байгаль хамгаалах, нөхөн сэргээх арга хэмжээний хөрөнгө оруулалтаар хэрэгжүүлэх</t>
  </si>
  <si>
    <t>Аймгийн төсвийн шилжих үлдэгдлийн хөрөнгө оруулалтаар хэрэгжүүлэх</t>
  </si>
  <si>
    <t>Гадаадын хөрөнгө оруулалтын худалдан авалт (эрх шилжүүлсэн төсөл, арга хэмжээ)</t>
  </si>
  <si>
    <t>ХУДАЛДАН АВАЛТЫН АЖЛЫН ДҮН</t>
  </si>
  <si>
    <t>Шалгах</t>
  </si>
  <si>
    <t>ХАА-ны журам</t>
  </si>
  <si>
    <t>Төсөвт өртөг</t>
  </si>
  <si>
    <t>Нийт тоо</t>
  </si>
  <si>
    <t>ХАААЛБАНЫ ДАРГА                                       А. ЗОРИГОО</t>
  </si>
  <si>
    <t>Нийт өртөг</t>
  </si>
  <si>
    <t>Хөтөлбөр, бусад</t>
  </si>
  <si>
    <t>дүн</t>
  </si>
  <si>
    <t>ТӨВ АЙМГИЙН ХУДАЛДАН АВАХ АЖИЛЛАГААНЫ АЛБАНЫ 2022 ОНЫ БАРАА, АЖИЛ, ҮЙЛЧИЛГЭЭ ХУДАЛДАН АВАЛТЫН ЯВЦЫН МЭДЭЭНИЙ ХУРААНГУЙ, НЭГТГЭЛ</t>
  </si>
  <si>
    <t>2022 оны нийт төсөл арга хэмжээ</t>
  </si>
  <si>
    <t>2022 онд тендер зарлах ажил</t>
  </si>
  <si>
    <t>2022 онд худалдан авах ажиллагаа зохион байгуулагдах төсөл, арга хэмжээ</t>
  </si>
  <si>
    <t>АЗД 2021 оны А/772 дугаар захирамжаар сумын ЗД-д эрх шилжүүлэв</t>
  </si>
  <si>
    <t>АЗД 2022 оны А/38 дугаар захирамжаар сумын ЗД-д эрх шилжүүлэв</t>
  </si>
  <si>
    <t>2022.02.16</t>
  </si>
  <si>
    <t>2022.01.28</t>
  </si>
  <si>
    <t>2022.01.27</t>
  </si>
  <si>
    <t>2022.01.24</t>
  </si>
  <si>
    <t>2022.01.20</t>
  </si>
  <si>
    <t>2022.01.31</t>
  </si>
  <si>
    <t>2022.02.17</t>
  </si>
  <si>
    <t>ҮХ-г 2022.01.19-нд байгуулсан. нээлт 03.04-нд</t>
  </si>
  <si>
    <t>ҮХ-г 2022.01.19-нд байгуулсан. Нээлт 03.03-нд.</t>
  </si>
  <si>
    <t xml:space="preserve">ҮХ-г 2022.01.20-нд байгуулсан. </t>
  </si>
  <si>
    <t>ҮХ-г 2022.01.20-нд байгуулсан. Нээлт 02.28-нд.</t>
  </si>
  <si>
    <t>ҮХ-г 2022.01.20-нд байгуулсан. нээлт 03.02-нд</t>
  </si>
  <si>
    <t>ҮХ-г 2022.01.20-нд байгуулсан.  нээлт 03.02-нд</t>
  </si>
  <si>
    <t>2022.02.08</t>
  </si>
  <si>
    <t>ҮХ-г 2022.01.27-нд байгуулсан. Нээлт 3.18-нд</t>
  </si>
  <si>
    <t>ҮХ-г 2022.01.21-нд байгуулсан. нээлт 03.21-нд</t>
  </si>
  <si>
    <t>ҮХ-г 2022.02.07-нд байгуулсан.  Төсвийг шинэчлүүлэн хийлгэхээр өгсөн. Хүлээж байгаа.</t>
  </si>
  <si>
    <t>ҮХ-г 2022.02.16-нд байгуулсан. Ажлын даалгавар хүлээгдэж байгаа.</t>
  </si>
  <si>
    <t>ҮХ-г 2022.01.20-нд байгуулсан. Нээлт 03.10-нд</t>
  </si>
  <si>
    <t>Зарласан</t>
  </si>
  <si>
    <t>Үнэлгээний хороо байгуулсан</t>
  </si>
  <si>
    <t>Үнэлэх шатандаа</t>
  </si>
  <si>
    <t>УТХО</t>
  </si>
  <si>
    <t>ОНТ</t>
  </si>
  <si>
    <t>Сумдад эрх шилжүүлсэн</t>
  </si>
  <si>
    <t>2022 онд санхүүжих дүн (мян.төг)</t>
  </si>
  <si>
    <t>Аймгийн Орон нутгийн төсөв</t>
  </si>
  <si>
    <t>2022  онд санхүүжүүлэх</t>
  </si>
  <si>
    <t>ОНӨГХАААЛБАНЫ МЭРГЭЖИЛТЭН                                                            Г. УНДАРМАА</t>
  </si>
  <si>
    <t>ЗҮ</t>
  </si>
  <si>
    <t>БОАЖЯ/202202055</t>
  </si>
  <si>
    <t>Аялал жуулчлалын байгаль, түүх, соёлын өв бүхий газруудад ариун цэврийн газар, авто зогсоол бүхий отоглох цэг улсын хэмжээнд/-8: Хориуд /Төв, Мөнгөнморьт сум/</t>
  </si>
  <si>
    <t>ЗГХЭГ/202202041</t>
  </si>
  <si>
    <t>ЗГХЭГ/202202036</t>
  </si>
  <si>
    <t>Сумын ЗДТГ-н барилгын засвар /Төв, Жаргалант/</t>
  </si>
  <si>
    <t>Сумын ЗДТГ-н барилгын засвар /Төв, Баянцогт/</t>
  </si>
  <si>
    <t>ЗГХЭГ/202202024</t>
  </si>
  <si>
    <t>Аймаг, сумын ЗДТГ-ын тоног төхөөрөмж /Төв/</t>
  </si>
  <si>
    <t>бараа</t>
  </si>
  <si>
    <t>БОАЖЯ</t>
  </si>
  <si>
    <t>ЗГХЭГазар</t>
  </si>
  <si>
    <t xml:space="preserve">ҮХ-г 2022.01.12-нд байгуулсан. Нээлт 02.21-нд. Үнэлгээ хийж байна. </t>
  </si>
  <si>
    <t xml:space="preserve">ҮХ-г 2022.01.20-нд байгуулсан.  нээлт 02.23-нд Үнэлгээ хийж байна. </t>
  </si>
  <si>
    <t>ҮХ-г 2022.02.15-нд байгуулсан.  Нээлт 03.23-нд</t>
  </si>
  <si>
    <t xml:space="preserve">ҮХ-г 2022.02.15-нд байгуулсан. Нээлт 03.25-нд </t>
  </si>
  <si>
    <t>ҮХ-г 2022.01.15-нд байгуулсан. Нээлт 03.29-нд.</t>
  </si>
  <si>
    <t>2022.02.22</t>
  </si>
  <si>
    <t>ҮХ-г 2022.02.15-нд байгуулсан. Нээлт 03.24-нд</t>
  </si>
  <si>
    <t>2022.02.21</t>
  </si>
  <si>
    <t>МХЕГ/202201001</t>
  </si>
  <si>
    <t>ҮХ-г 2022.02.15-нд байгуулсан. Нээлт 03.21-нд</t>
  </si>
  <si>
    <t>Аймгийн орон нутгийн төсөв</t>
  </si>
  <si>
    <t>АЙМГИЙН НЭГДСЭН ЭМНЭЛЭГ, 27 СУМЫН 2022 ОНЫ ЭМ, ЭМНЭЛГИЙН ХЭРЭГСЭЛ</t>
  </si>
  <si>
    <t>ШИЛЖИХ ҮЛДЭГДЛИЙН ДҮН</t>
  </si>
  <si>
    <t>НТШ-бараа</t>
  </si>
  <si>
    <t>НТШ-ажил</t>
  </si>
  <si>
    <t>ХА-бараа</t>
  </si>
  <si>
    <t>ХА-ажил</t>
  </si>
  <si>
    <t>ажил</t>
  </si>
  <si>
    <t>ШХА-бараа</t>
  </si>
  <si>
    <t>ШХА-ажил</t>
  </si>
  <si>
    <t>ШХА-Зөвлөх бусад</t>
  </si>
  <si>
    <t>ДҮН</t>
  </si>
  <si>
    <t xml:space="preserve">Ажил </t>
  </si>
  <si>
    <t>Бусад арга хэмжээ</t>
  </si>
  <si>
    <t xml:space="preserve">Нийт </t>
  </si>
  <si>
    <t>(2022 ОНЫ 02 ДУГААР САРЫН 24-НИЙ БАЙДЛААР)</t>
  </si>
  <si>
    <t xml:space="preserve">ҮХ-г 2022.02.07-нд байгуулсан. ТББ-г боловсруулж байгаа. </t>
  </si>
  <si>
    <t>ОРОН НУТГИЙН ТӨСВИЙН ДҮН</t>
  </si>
  <si>
    <t>Нээлт 03.01</t>
  </si>
  <si>
    <t>02.16        02.24</t>
  </si>
  <si>
    <t>нээлт 03.07</t>
  </si>
  <si>
    <t>нээлт 03.23</t>
  </si>
  <si>
    <t>Тендер нээлт</t>
  </si>
  <si>
    <t>2022.03.01</t>
  </si>
  <si>
    <t>2022.03.07</t>
  </si>
  <si>
    <t>2022.02.16         2022.02.24</t>
  </si>
  <si>
    <t>2022.03.23</t>
  </si>
  <si>
    <t>2022.02.16     2022.02.24</t>
  </si>
  <si>
    <t>Захиалагчаас-зураг төсөв, ажлын даалгавар, ТЭЗҮ ирүүлээгүй, ҮХ байгуулаагүй төсөл арга хэмжээ</t>
  </si>
  <si>
    <t>2022.02.25</t>
  </si>
  <si>
    <t xml:space="preserve">ҮХ-г 2022.02.08-нд байгуулсан. Нээлт 03.28-нд. Үнэлгээ хийж байна. </t>
  </si>
  <si>
    <t xml:space="preserve">Сумын  нэр </t>
  </si>
  <si>
    <t>Алтанбулаг</t>
  </si>
  <si>
    <t>Аргалант</t>
  </si>
  <si>
    <t>Архуст</t>
  </si>
  <si>
    <t>Батсүмбэр</t>
  </si>
  <si>
    <t>Баян</t>
  </si>
  <si>
    <t>Баяндэлгэр</t>
  </si>
  <si>
    <t>Баянжаргалан</t>
  </si>
  <si>
    <t>Баян-Өнжүүл</t>
  </si>
  <si>
    <t>Баянхангай</t>
  </si>
  <si>
    <t>Баянцагаан</t>
  </si>
  <si>
    <t>Баянцогт</t>
  </si>
  <si>
    <t>Баянчандмань</t>
  </si>
  <si>
    <t>Борнуур</t>
  </si>
  <si>
    <t>Бүрэн</t>
  </si>
  <si>
    <t>Дэлгэрхаан</t>
  </si>
  <si>
    <t>Жаргалант</t>
  </si>
  <si>
    <t>Заамар</t>
  </si>
  <si>
    <t>Зуунмод</t>
  </si>
  <si>
    <t>Лүн</t>
  </si>
  <si>
    <t>Мөнгөнморьт</t>
  </si>
  <si>
    <t>Өндөрширээт</t>
  </si>
  <si>
    <t>Сүмбэр</t>
  </si>
  <si>
    <t>Сэргэлэн</t>
  </si>
  <si>
    <t>Угтаалцайдам</t>
  </si>
  <si>
    <t>Цээл</t>
  </si>
  <si>
    <t>Эрдэнэ</t>
  </si>
  <si>
    <t>Эрдэнэсант</t>
  </si>
  <si>
    <t>Дүн</t>
  </si>
  <si>
    <t>Эрх шилшүүлсэн арга хэмжээний тоо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</si>
</sst>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textRotation="90" wrapText="1"/>
    </xf>
    <xf numFmtId="165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165" fontId="2" fillId="0" borderId="1" xfId="1" applyNumberFormat="1" applyFont="1" applyBorder="1" applyAlignment="1">
      <alignment horizontal="right"/>
    </xf>
    <xf numFmtId="0" fontId="7" fillId="0" borderId="0" xfId="0" applyFont="1"/>
    <xf numFmtId="165" fontId="2" fillId="0" borderId="0" xfId="1" applyNumberFormat="1" applyFont="1" applyAlignment="1">
      <alignment horizontal="right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/>
    <xf numFmtId="0" fontId="4" fillId="0" borderId="0" xfId="0" applyFont="1" applyBorder="1" applyAlignment="1">
      <alignment vertical="center" wrapText="1"/>
    </xf>
    <xf numFmtId="0" fontId="2" fillId="0" borderId="0" xfId="0" applyFont="1" applyBorder="1"/>
    <xf numFmtId="164" fontId="2" fillId="0" borderId="0" xfId="0" applyNumberFormat="1" applyFont="1"/>
    <xf numFmtId="164" fontId="3" fillId="0" borderId="5" xfId="1" applyNumberFormat="1" applyFont="1" applyBorder="1" applyAlignment="1">
      <alignment horizontal="center" vertical="center" wrapText="1"/>
    </xf>
    <xf numFmtId="165" fontId="2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/>
    <xf numFmtId="0" fontId="7" fillId="3" borderId="1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" fillId="7" borderId="1" xfId="1" applyNumberFormat="1" applyFont="1" applyFill="1" applyBorder="1" applyAlignment="1">
      <alignment horizontal="center" vertical="center" wrapText="1"/>
    </xf>
    <xf numFmtId="164" fontId="2" fillId="7" borderId="2" xfId="1" applyNumberFormat="1" applyFont="1" applyFill="1" applyBorder="1" applyAlignment="1">
      <alignment horizontal="center" vertical="center" wrapText="1"/>
    </xf>
    <xf numFmtId="164" fontId="2" fillId="7" borderId="12" xfId="1" applyNumberFormat="1" applyFont="1" applyFill="1" applyBorder="1" applyAlignment="1">
      <alignment horizontal="center" vertical="center" wrapText="1"/>
    </xf>
    <xf numFmtId="164" fontId="2" fillId="7" borderId="13" xfId="1" applyNumberFormat="1" applyFont="1" applyFill="1" applyBorder="1" applyAlignment="1">
      <alignment horizontal="center" vertical="center" wrapText="1"/>
    </xf>
    <xf numFmtId="164" fontId="2" fillId="7" borderId="14" xfId="1" applyNumberFormat="1" applyFont="1" applyFill="1" applyBorder="1" applyAlignment="1">
      <alignment horizontal="center" vertical="center" wrapText="1"/>
    </xf>
    <xf numFmtId="164" fontId="2" fillId="3" borderId="12" xfId="1" applyNumberFormat="1" applyFont="1" applyFill="1" applyBorder="1" applyAlignment="1">
      <alignment horizontal="center" vertical="center" wrapText="1"/>
    </xf>
    <xf numFmtId="164" fontId="2" fillId="3" borderId="13" xfId="1" applyNumberFormat="1" applyFont="1" applyFill="1" applyBorder="1" applyAlignment="1">
      <alignment horizontal="center" vertical="center" wrapText="1"/>
    </xf>
    <xf numFmtId="164" fontId="2" fillId="3" borderId="14" xfId="1" applyNumberFormat="1" applyFont="1" applyFill="1" applyBorder="1" applyAlignment="1">
      <alignment horizontal="center" vertical="center" wrapText="1"/>
    </xf>
    <xf numFmtId="164" fontId="2" fillId="7" borderId="24" xfId="1" applyNumberFormat="1" applyFont="1" applyFill="1" applyBorder="1" applyAlignment="1">
      <alignment horizontal="center" vertical="center" wrapText="1"/>
    </xf>
    <xf numFmtId="164" fontId="2" fillId="7" borderId="21" xfId="1" applyNumberFormat="1" applyFont="1" applyFill="1" applyBorder="1" applyAlignment="1">
      <alignment horizontal="center" vertical="center" wrapText="1"/>
    </xf>
    <xf numFmtId="164" fontId="2" fillId="7" borderId="33" xfId="1" applyNumberFormat="1" applyFont="1" applyFill="1" applyBorder="1" applyAlignment="1">
      <alignment horizontal="center" vertical="center" wrapText="1"/>
    </xf>
    <xf numFmtId="164" fontId="2" fillId="3" borderId="44" xfId="1" applyNumberFormat="1" applyFont="1" applyFill="1" applyBorder="1" applyAlignment="1">
      <alignment horizontal="center" vertical="center" wrapText="1"/>
    </xf>
    <xf numFmtId="164" fontId="2" fillId="8" borderId="45" xfId="1" applyNumberFormat="1" applyFont="1" applyFill="1" applyBorder="1" applyAlignment="1">
      <alignment vertical="center" wrapText="1"/>
    </xf>
    <xf numFmtId="164" fontId="2" fillId="7" borderId="46" xfId="1" applyNumberFormat="1" applyFont="1" applyFill="1" applyBorder="1" applyAlignment="1">
      <alignment horizontal="center" vertical="center" wrapText="1"/>
    </xf>
    <xf numFmtId="164" fontId="2" fillId="7" borderId="7" xfId="1" applyNumberFormat="1" applyFont="1" applyFill="1" applyBorder="1" applyAlignment="1">
      <alignment horizontal="center" vertical="center" wrapText="1"/>
    </xf>
    <xf numFmtId="164" fontId="2" fillId="4" borderId="46" xfId="1" applyNumberFormat="1" applyFont="1" applyFill="1" applyBorder="1" applyAlignment="1">
      <alignment horizontal="center" vertical="center" wrapText="1"/>
    </xf>
    <xf numFmtId="164" fontId="2" fillId="4" borderId="7" xfId="1" applyNumberFormat="1" applyFont="1" applyFill="1" applyBorder="1" applyAlignment="1">
      <alignment horizontal="center" vertical="center" wrapText="1"/>
    </xf>
    <xf numFmtId="164" fontId="2" fillId="4" borderId="47" xfId="1" applyNumberFormat="1" applyFont="1" applyFill="1" applyBorder="1" applyAlignment="1">
      <alignment horizontal="center" vertical="center" wrapText="1"/>
    </xf>
    <xf numFmtId="164" fontId="2" fillId="5" borderId="4" xfId="1" applyNumberFormat="1" applyFont="1" applyFill="1" applyBorder="1" applyAlignment="1">
      <alignment horizontal="center" vertical="center" wrapText="1"/>
    </xf>
    <xf numFmtId="164" fontId="2" fillId="5" borderId="1" xfId="1" applyNumberFormat="1" applyFont="1" applyFill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64" fontId="2" fillId="7" borderId="22" xfId="1" applyNumberFormat="1" applyFont="1" applyFill="1" applyBorder="1" applyAlignment="1">
      <alignment horizontal="center" vertical="center" wrapText="1"/>
    </xf>
    <xf numFmtId="164" fontId="2" fillId="7" borderId="23" xfId="1" applyNumberFormat="1" applyFont="1" applyFill="1" applyBorder="1" applyAlignment="1">
      <alignment horizontal="center" vertical="center" wrapText="1"/>
    </xf>
    <xf numFmtId="164" fontId="2" fillId="3" borderId="22" xfId="1" applyNumberFormat="1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3" borderId="23" xfId="1" applyNumberFormat="1" applyFont="1" applyFill="1" applyBorder="1" applyAlignment="1">
      <alignment horizontal="center" vertical="center" wrapText="1"/>
    </xf>
    <xf numFmtId="164" fontId="2" fillId="7" borderId="4" xfId="1" applyNumberFormat="1" applyFont="1" applyFill="1" applyBorder="1" applyAlignment="1">
      <alignment horizontal="center" vertical="center" wrapText="1"/>
    </xf>
    <xf numFmtId="164" fontId="2" fillId="7" borderId="3" xfId="1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164" fontId="2" fillId="8" borderId="48" xfId="1" applyNumberFormat="1" applyFont="1" applyFill="1" applyBorder="1" applyAlignment="1">
      <alignment vertical="center" wrapText="1"/>
    </xf>
    <xf numFmtId="164" fontId="2" fillId="4" borderId="22" xfId="1" applyNumberFormat="1" applyFont="1" applyFill="1" applyBorder="1" applyAlignment="1">
      <alignment horizontal="center"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64" fontId="2" fillId="4" borderId="23" xfId="1" applyNumberFormat="1" applyFont="1" applyFill="1" applyBorder="1" applyAlignment="1">
      <alignment horizontal="center" vertical="center" wrapText="1"/>
    </xf>
    <xf numFmtId="164" fontId="2" fillId="7" borderId="25" xfId="1" applyNumberFormat="1" applyFont="1" applyFill="1" applyBorder="1" applyAlignment="1">
      <alignment horizontal="center" vertical="center" wrapText="1"/>
    </xf>
    <xf numFmtId="164" fontId="2" fillId="7" borderId="5" xfId="1" applyNumberFormat="1" applyFont="1" applyFill="1" applyBorder="1" applyAlignment="1">
      <alignment horizontal="center" vertical="center" wrapText="1"/>
    </xf>
    <xf numFmtId="164" fontId="2" fillId="7" borderId="32" xfId="1" applyNumberFormat="1" applyFont="1" applyFill="1" applyBorder="1" applyAlignment="1">
      <alignment horizontal="center" vertical="center" wrapText="1"/>
    </xf>
    <xf numFmtId="164" fontId="2" fillId="3" borderId="25" xfId="1" applyNumberFormat="1" applyFont="1" applyFill="1" applyBorder="1" applyAlignment="1">
      <alignment horizontal="center" vertical="center" wrapText="1"/>
    </xf>
    <xf numFmtId="164" fontId="2" fillId="3" borderId="5" xfId="1" applyNumberFormat="1" applyFont="1" applyFill="1" applyBorder="1" applyAlignment="1">
      <alignment horizontal="center" vertical="center" wrapText="1"/>
    </xf>
    <xf numFmtId="164" fontId="2" fillId="3" borderId="32" xfId="1" applyNumberFormat="1" applyFont="1" applyFill="1" applyBorder="1" applyAlignment="1">
      <alignment horizontal="center" vertical="center" wrapText="1"/>
    </xf>
    <xf numFmtId="164" fontId="2" fillId="7" borderId="8" xfId="1" applyNumberFormat="1" applyFont="1" applyFill="1" applyBorder="1" applyAlignment="1">
      <alignment horizontal="center" vertical="center" wrapText="1"/>
    </xf>
    <xf numFmtId="164" fontId="2" fillId="7" borderId="26" xfId="1" applyNumberFormat="1" applyFont="1" applyFill="1" applyBorder="1" applyAlignment="1">
      <alignment horizontal="center" vertical="center" wrapText="1"/>
    </xf>
    <xf numFmtId="164" fontId="2" fillId="3" borderId="26" xfId="1" applyNumberFormat="1" applyFont="1" applyFill="1" applyBorder="1" applyAlignment="1">
      <alignment horizontal="center" vertical="center" wrapText="1"/>
    </xf>
    <xf numFmtId="164" fontId="2" fillId="8" borderId="49" xfId="1" applyNumberFormat="1" applyFont="1" applyFill="1" applyBorder="1" applyAlignment="1">
      <alignment vertical="center" wrapText="1"/>
    </xf>
    <xf numFmtId="164" fontId="2" fillId="4" borderId="25" xfId="1" applyNumberFormat="1" applyFont="1" applyFill="1" applyBorder="1" applyAlignment="1">
      <alignment horizontal="center" vertical="center" wrapText="1"/>
    </xf>
    <xf numFmtId="164" fontId="2" fillId="4" borderId="15" xfId="1" applyNumberFormat="1" applyFont="1" applyFill="1" applyBorder="1" applyAlignment="1">
      <alignment horizontal="center" vertical="center" wrapText="1"/>
    </xf>
    <xf numFmtId="164" fontId="2" fillId="4" borderId="5" xfId="1" applyNumberFormat="1" applyFont="1" applyFill="1" applyBorder="1" applyAlignment="1">
      <alignment horizontal="center" vertical="center" wrapText="1"/>
    </xf>
    <xf numFmtId="164" fontId="2" fillId="4" borderId="50" xfId="1" applyNumberFormat="1" applyFont="1" applyFill="1" applyBorder="1" applyAlignment="1">
      <alignment horizontal="center" vertical="center" wrapText="1"/>
    </xf>
    <xf numFmtId="164" fontId="2" fillId="4" borderId="32" xfId="1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 vertical="center" wrapText="1"/>
    </xf>
    <xf numFmtId="164" fontId="7" fillId="9" borderId="1" xfId="0" applyNumberFormat="1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164" fontId="7" fillId="3" borderId="41" xfId="1" applyNumberFormat="1" applyFont="1" applyFill="1" applyBorder="1" applyAlignment="1">
      <alignment horizontal="center" vertical="center" wrapText="1"/>
    </xf>
    <xf numFmtId="164" fontId="7" fillId="3" borderId="42" xfId="1" applyNumberFormat="1" applyFont="1" applyFill="1" applyBorder="1" applyAlignment="1">
      <alignment horizontal="center" vertical="center" wrapText="1"/>
    </xf>
    <xf numFmtId="164" fontId="7" fillId="3" borderId="43" xfId="1" applyNumberFormat="1" applyFont="1" applyFill="1" applyBorder="1" applyAlignment="1">
      <alignment horizontal="center" vertical="center" wrapText="1"/>
    </xf>
    <xf numFmtId="164" fontId="7" fillId="2" borderId="51" xfId="1" applyNumberFormat="1" applyFont="1" applyFill="1" applyBorder="1" applyAlignment="1">
      <alignment horizontal="center" vertical="center" wrapText="1"/>
    </xf>
    <xf numFmtId="164" fontId="7" fillId="2" borderId="42" xfId="1" applyNumberFormat="1" applyFont="1" applyFill="1" applyBorder="1" applyAlignment="1">
      <alignment horizontal="center" vertical="center" wrapText="1"/>
    </xf>
    <xf numFmtId="164" fontId="7" fillId="2" borderId="43" xfId="1" applyNumberFormat="1" applyFont="1" applyFill="1" applyBorder="1" applyAlignment="1">
      <alignment horizontal="center" vertical="center" wrapText="1"/>
    </xf>
    <xf numFmtId="164" fontId="7" fillId="3" borderId="17" xfId="1" applyNumberFormat="1" applyFont="1" applyFill="1" applyBorder="1" applyAlignment="1">
      <alignment horizontal="center" vertical="center" wrapText="1"/>
    </xf>
    <xf numFmtId="164" fontId="7" fillId="8" borderId="52" xfId="1" applyNumberFormat="1" applyFont="1" applyFill="1" applyBorder="1" applyAlignment="1">
      <alignment vertical="center" wrapText="1"/>
    </xf>
    <xf numFmtId="164" fontId="7" fillId="9" borderId="41" xfId="0" applyNumberFormat="1" applyFont="1" applyFill="1" applyBorder="1" applyAlignment="1">
      <alignment horizontal="center" vertical="center" wrapText="1"/>
    </xf>
    <xf numFmtId="164" fontId="7" fillId="9" borderId="42" xfId="1" applyNumberFormat="1" applyFont="1" applyFill="1" applyBorder="1" applyAlignment="1">
      <alignment horizontal="center" vertical="center" wrapText="1"/>
    </xf>
    <xf numFmtId="164" fontId="7" fillId="2" borderId="17" xfId="1" applyNumberFormat="1" applyFont="1" applyFill="1" applyBorder="1" applyAlignment="1">
      <alignment horizontal="center" vertical="center" wrapText="1"/>
    </xf>
    <xf numFmtId="164" fontId="7" fillId="2" borderId="41" xfId="0" applyNumberFormat="1" applyFont="1" applyFill="1" applyBorder="1" applyAlignment="1">
      <alignment horizontal="center" vertical="center" wrapText="1"/>
    </xf>
    <xf numFmtId="164" fontId="7" fillId="2" borderId="40" xfId="1" applyNumberFormat="1" applyFont="1" applyFill="1" applyBorder="1" applyAlignment="1">
      <alignment horizontal="center" vertical="center" wrapText="1"/>
    </xf>
    <xf numFmtId="164" fontId="7" fillId="9" borderId="40" xfId="1" applyNumberFormat="1" applyFont="1" applyFill="1" applyBorder="1" applyAlignment="1">
      <alignment horizontal="center" vertical="center" wrapText="1"/>
    </xf>
    <xf numFmtId="164" fontId="7" fillId="9" borderId="43" xfId="1" applyNumberFormat="1" applyFont="1" applyFill="1" applyBorder="1" applyAlignment="1">
      <alignment horizontal="center" vertical="center" wrapText="1"/>
    </xf>
    <xf numFmtId="164" fontId="7" fillId="2" borderId="53" xfId="1" applyNumberFormat="1" applyFont="1" applyFill="1" applyBorder="1" applyAlignment="1">
      <alignment horizontal="center" vertical="center" wrapText="1"/>
    </xf>
    <xf numFmtId="164" fontId="7" fillId="2" borderId="54" xfId="1" applyNumberFormat="1" applyFont="1" applyFill="1" applyBorder="1" applyAlignment="1">
      <alignment horizontal="center" vertical="center" wrapText="1"/>
    </xf>
    <xf numFmtId="164" fontId="7" fillId="5" borderId="4" xfId="0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center" vertical="center" wrapText="1"/>
    </xf>
    <xf numFmtId="164" fontId="7" fillId="5" borderId="15" xfId="0" applyNumberFormat="1" applyFont="1" applyFill="1" applyBorder="1" applyAlignment="1">
      <alignment horizontal="center" vertical="center" wrapText="1"/>
    </xf>
    <xf numFmtId="164" fontId="7" fillId="5" borderId="5" xfId="1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7" fillId="8" borderId="0" xfId="0" applyFont="1" applyFill="1"/>
    <xf numFmtId="164" fontId="7" fillId="0" borderId="0" xfId="1" applyNumberFormat="1" applyFont="1"/>
    <xf numFmtId="164" fontId="7" fillId="6" borderId="1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 wrapText="1"/>
    </xf>
    <xf numFmtId="164" fontId="7" fillId="2" borderId="55" xfId="0" applyNumberFormat="1" applyFont="1" applyFill="1" applyBorder="1" applyAlignment="1">
      <alignment horizontal="center" vertical="center" wrapText="1"/>
    </xf>
    <xf numFmtId="164" fontId="7" fillId="8" borderId="0" xfId="1" applyNumberFormat="1" applyFont="1" applyFill="1" applyBorder="1" applyAlignment="1">
      <alignment horizontal="center" vertical="center" wrapText="1"/>
    </xf>
    <xf numFmtId="164" fontId="7" fillId="3" borderId="56" xfId="1" applyNumberFormat="1" applyFont="1" applyFill="1" applyBorder="1" applyAlignment="1">
      <alignment horizontal="center" vertical="center" wrapText="1"/>
    </xf>
    <xf numFmtId="164" fontId="7" fillId="8" borderId="0" xfId="1" applyNumberFormat="1" applyFont="1" applyFill="1" applyBorder="1"/>
    <xf numFmtId="164" fontId="7" fillId="3" borderId="12" xfId="1" applyNumberFormat="1" applyFont="1" applyFill="1" applyBorder="1"/>
    <xf numFmtId="164" fontId="7" fillId="3" borderId="14" xfId="1" applyNumberFormat="1" applyFont="1" applyFill="1" applyBorder="1"/>
    <xf numFmtId="164" fontId="7" fillId="3" borderId="56" xfId="1" applyNumberFormat="1" applyFont="1" applyFill="1" applyBorder="1"/>
    <xf numFmtId="164" fontId="7" fillId="0" borderId="0" xfId="1" applyNumberFormat="1" applyFont="1" applyAlignment="1"/>
    <xf numFmtId="164" fontId="7" fillId="8" borderId="56" xfId="0" applyNumberFormat="1" applyFont="1" applyFill="1" applyBorder="1"/>
    <xf numFmtId="164" fontId="2" fillId="0" borderId="0" xfId="0" applyNumberFormat="1" applyFont="1" applyBorder="1"/>
    <xf numFmtId="164" fontId="3" fillId="0" borderId="0" xfId="0" applyNumberFormat="1" applyFont="1"/>
    <xf numFmtId="164" fontId="2" fillId="5" borderId="53" xfId="0" applyNumberFormat="1" applyFont="1" applyFill="1" applyBorder="1"/>
    <xf numFmtId="164" fontId="2" fillId="5" borderId="54" xfId="0" applyNumberFormat="1" applyFont="1" applyFill="1" applyBorder="1"/>
    <xf numFmtId="164" fontId="2" fillId="0" borderId="4" xfId="0" applyNumberFormat="1" applyFont="1" applyBorder="1"/>
    <xf numFmtId="9" fontId="2" fillId="0" borderId="0" xfId="0" applyNumberFormat="1" applyFont="1"/>
    <xf numFmtId="164" fontId="2" fillId="10" borderId="1" xfId="0" applyNumberFormat="1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4" fontId="2" fillId="8" borderId="0" xfId="0" applyNumberFormat="1" applyFont="1" applyFill="1" applyBorder="1" applyAlignment="1">
      <alignment horizontal="center" vertical="center" wrapText="1"/>
    </xf>
    <xf numFmtId="164" fontId="7" fillId="6" borderId="56" xfId="0" applyNumberFormat="1" applyFont="1" applyFill="1" applyBorder="1" applyAlignment="1">
      <alignment horizontal="center" vertical="center" wrapText="1"/>
    </xf>
    <xf numFmtId="164" fontId="2" fillId="8" borderId="0" xfId="0" applyNumberFormat="1" applyFont="1" applyFill="1" applyBorder="1"/>
    <xf numFmtId="164" fontId="2" fillId="3" borderId="41" xfId="0" applyNumberFormat="1" applyFont="1" applyFill="1" applyBorder="1"/>
    <xf numFmtId="164" fontId="2" fillId="3" borderId="43" xfId="0" applyNumberFormat="1" applyFont="1" applyFill="1" applyBorder="1" applyAlignment="1"/>
    <xf numFmtId="164" fontId="2" fillId="0" borderId="0" xfId="0" applyNumberFormat="1" applyFont="1" applyAlignment="1"/>
    <xf numFmtId="9" fontId="2" fillId="8" borderId="0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164" fontId="2" fillId="10" borderId="56" xfId="0" applyNumberFormat="1" applyFont="1" applyFill="1" applyBorder="1" applyAlignment="1">
      <alignment horizontal="center" vertical="center" wrapText="1"/>
    </xf>
    <xf numFmtId="0" fontId="2" fillId="8" borderId="0" xfId="0" applyFont="1" applyFill="1"/>
    <xf numFmtId="164" fontId="2" fillId="8" borderId="0" xfId="0" applyNumberFormat="1" applyFont="1" applyFill="1" applyBorder="1" applyAlignment="1"/>
    <xf numFmtId="164" fontId="2" fillId="0" borderId="1" xfId="0" applyNumberFormat="1" applyFont="1" applyBorder="1"/>
    <xf numFmtId="164" fontId="3" fillId="0" borderId="1" xfId="0" applyNumberFormat="1" applyFont="1" applyBorder="1"/>
    <xf numFmtId="164" fontId="3" fillId="0" borderId="0" xfId="0" applyNumberFormat="1" applyFont="1" applyBorder="1"/>
    <xf numFmtId="9" fontId="2" fillId="0" borderId="0" xfId="0" applyNumberFormat="1" applyFont="1" applyBorder="1"/>
    <xf numFmtId="164" fontId="2" fillId="11" borderId="1" xfId="0" applyNumberFormat="1" applyFont="1" applyFill="1" applyBorder="1"/>
    <xf numFmtId="164" fontId="3" fillId="11" borderId="1" xfId="0" applyNumberFormat="1" applyFont="1" applyFill="1" applyBorder="1"/>
    <xf numFmtId="164" fontId="3" fillId="8" borderId="0" xfId="0" applyNumberFormat="1" applyFont="1" applyFill="1" applyBorder="1"/>
    <xf numFmtId="0" fontId="7" fillId="0" borderId="0" xfId="0" applyFont="1" applyAlignment="1"/>
    <xf numFmtId="0" fontId="2" fillId="0" borderId="0" xfId="0" applyFont="1" applyAlignment="1">
      <alignment horizontal="left"/>
    </xf>
    <xf numFmtId="164" fontId="2" fillId="0" borderId="1" xfId="1" applyNumberFormat="1" applyFont="1" applyBorder="1"/>
    <xf numFmtId="0" fontId="7" fillId="0" borderId="0" xfId="0" applyFont="1" applyAlignment="1">
      <alignment horizontal="right"/>
    </xf>
    <xf numFmtId="164" fontId="2" fillId="0" borderId="7" xfId="1" applyNumberFormat="1" applyFont="1" applyBorder="1"/>
    <xf numFmtId="43" fontId="2" fillId="0" borderId="0" xfId="1" applyFont="1"/>
    <xf numFmtId="0" fontId="4" fillId="2" borderId="0" xfId="0" applyFont="1" applyFill="1" applyBorder="1" applyAlignment="1">
      <alignment vertical="center" wrapText="1"/>
    </xf>
    <xf numFmtId="0" fontId="3" fillId="13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/>
    <xf numFmtId="0" fontId="3" fillId="0" borderId="5" xfId="0" applyFont="1" applyBorder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57" xfId="0" applyFont="1" applyFill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3" fillId="14" borderId="1" xfId="0" applyFont="1" applyFill="1" applyBorder="1" applyAlignment="1">
      <alignment wrapText="1"/>
    </xf>
    <xf numFmtId="0" fontId="3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left" vertical="center" wrapText="1"/>
    </xf>
    <xf numFmtId="164" fontId="3" fillId="14" borderId="1" xfId="1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vertical="center" wrapText="1"/>
    </xf>
    <xf numFmtId="0" fontId="2" fillId="14" borderId="1" xfId="0" applyFont="1" applyFill="1" applyBorder="1"/>
    <xf numFmtId="0" fontId="3" fillId="14" borderId="1" xfId="0" applyFont="1" applyFill="1" applyBorder="1"/>
    <xf numFmtId="0" fontId="3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2" fillId="7" borderId="4" xfId="0" applyFont="1" applyFill="1" applyBorder="1" applyAlignment="1">
      <alignment horizontal="left" vertical="center" wrapText="1"/>
    </xf>
    <xf numFmtId="164" fontId="2" fillId="4" borderId="26" xfId="1" applyNumberFormat="1" applyFont="1" applyFill="1" applyBorder="1" applyAlignment="1">
      <alignment horizontal="center" vertical="center" wrapText="1"/>
    </xf>
    <xf numFmtId="164" fontId="2" fillId="4" borderId="31" xfId="1" applyNumberFormat="1" applyFont="1" applyFill="1" applyBorder="1" applyAlignment="1">
      <alignment horizontal="center" vertical="center" wrapText="1"/>
    </xf>
    <xf numFmtId="164" fontId="2" fillId="5" borderId="15" xfId="1" applyNumberFormat="1" applyFont="1" applyFill="1" applyBorder="1" applyAlignment="1">
      <alignment horizontal="center" vertical="center" wrapText="1"/>
    </xf>
    <xf numFmtId="164" fontId="2" fillId="5" borderId="5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/>
    <xf numFmtId="164" fontId="5" fillId="0" borderId="1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12" borderId="1" xfId="0" applyFont="1" applyFill="1" applyBorder="1"/>
    <xf numFmtId="164" fontId="14" fillId="0" borderId="1" xfId="1" applyNumberFormat="1" applyFont="1" applyBorder="1"/>
    <xf numFmtId="0" fontId="14" fillId="10" borderId="1" xfId="0" applyFont="1" applyFill="1" applyBorder="1"/>
    <xf numFmtId="0" fontId="13" fillId="0" borderId="0" xfId="0" applyFont="1" applyAlignment="1">
      <alignment horizontal="center"/>
    </xf>
    <xf numFmtId="0" fontId="13" fillId="2" borderId="1" xfId="0" applyFont="1" applyFill="1" applyBorder="1" applyAlignment="1"/>
    <xf numFmtId="164" fontId="13" fillId="2" borderId="1" xfId="0" applyNumberFormat="1" applyFont="1" applyFill="1" applyBorder="1" applyAlignment="1"/>
    <xf numFmtId="0" fontId="13" fillId="10" borderId="1" xfId="0" applyFont="1" applyFill="1" applyBorder="1" applyAlignment="1"/>
    <xf numFmtId="0" fontId="14" fillId="17" borderId="1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/>
    </xf>
    <xf numFmtId="0" fontId="14" fillId="15" borderId="1" xfId="0" applyFont="1" applyFill="1" applyBorder="1" applyAlignment="1"/>
    <xf numFmtId="164" fontId="14" fillId="15" borderId="1" xfId="1" applyNumberFormat="1" applyFont="1" applyFill="1" applyBorder="1" applyAlignment="1">
      <alignment vertical="center"/>
    </xf>
    <xf numFmtId="0" fontId="14" fillId="17" borderId="1" xfId="0" applyFont="1" applyFill="1" applyBorder="1"/>
    <xf numFmtId="0" fontId="14" fillId="0" borderId="1" xfId="0" applyFont="1" applyBorder="1" applyAlignment="1">
      <alignment horizontal="right"/>
    </xf>
    <xf numFmtId="0" fontId="14" fillId="12" borderId="1" xfId="0" applyFont="1" applyFill="1" applyBorder="1" applyAlignment="1"/>
    <xf numFmtId="164" fontId="14" fillId="0" borderId="1" xfId="1" applyNumberFormat="1" applyFont="1" applyBorder="1" applyAlignment="1">
      <alignment vertical="center"/>
    </xf>
    <xf numFmtId="164" fontId="14" fillId="15" borderId="1" xfId="1" applyNumberFormat="1" applyFont="1" applyFill="1" applyBorder="1" applyAlignment="1"/>
    <xf numFmtId="164" fontId="14" fillId="0" borderId="1" xfId="1" applyNumberFormat="1" applyFont="1" applyBorder="1" applyAlignment="1"/>
    <xf numFmtId="0" fontId="14" fillId="0" borderId="1" xfId="0" applyFont="1" applyFill="1" applyBorder="1" applyAlignment="1">
      <alignment horizontal="right"/>
    </xf>
    <xf numFmtId="0" fontId="14" fillId="0" borderId="1" xfId="0" applyFont="1" applyFill="1" applyBorder="1" applyAlignment="1"/>
    <xf numFmtId="164" fontId="14" fillId="0" borderId="1" xfId="1" applyNumberFormat="1" applyFont="1" applyFill="1" applyBorder="1" applyAlignment="1"/>
    <xf numFmtId="0" fontId="13" fillId="2" borderId="7" xfId="0" applyFont="1" applyFill="1" applyBorder="1" applyAlignment="1"/>
    <xf numFmtId="0" fontId="13" fillId="17" borderId="1" xfId="0" applyFont="1" applyFill="1" applyBorder="1" applyAlignment="1"/>
    <xf numFmtId="0" fontId="13" fillId="0" borderId="1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7" xfId="0" applyFont="1" applyBorder="1"/>
    <xf numFmtId="0" fontId="7" fillId="14" borderId="42" xfId="0" applyFont="1" applyFill="1" applyBorder="1" applyAlignment="1">
      <alignment horizontal="center"/>
    </xf>
    <xf numFmtId="0" fontId="7" fillId="14" borderId="42" xfId="0" applyFont="1" applyFill="1" applyBorder="1"/>
    <xf numFmtId="164" fontId="7" fillId="14" borderId="42" xfId="1" applyNumberFormat="1" applyFont="1" applyFill="1" applyBorder="1"/>
    <xf numFmtId="0" fontId="7" fillId="14" borderId="58" xfId="0" applyFont="1" applyFill="1" applyBorder="1"/>
    <xf numFmtId="164" fontId="7" fillId="14" borderId="58" xfId="1" applyNumberFormat="1" applyFont="1" applyFill="1" applyBorder="1"/>
    <xf numFmtId="0" fontId="7" fillId="16" borderId="58" xfId="0" applyFont="1" applyFill="1" applyBorder="1" applyAlignment="1">
      <alignment horizontal="center"/>
    </xf>
    <xf numFmtId="164" fontId="7" fillId="16" borderId="58" xfId="0" applyNumberFormat="1" applyFont="1" applyFill="1" applyBorder="1" applyAlignment="1">
      <alignment horizontal="center"/>
    </xf>
    <xf numFmtId="164" fontId="0" fillId="0" borderId="0" xfId="0" applyNumberFormat="1"/>
    <xf numFmtId="0" fontId="2" fillId="5" borderId="15" xfId="0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14" borderId="1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/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30" xfId="0" applyFont="1" applyBorder="1" applyAlignment="1">
      <alignment vertical="center" textRotation="90" wrapText="1"/>
    </xf>
    <xf numFmtId="0" fontId="7" fillId="0" borderId="62" xfId="0" applyFont="1" applyBorder="1" applyAlignment="1">
      <alignment vertical="center" textRotation="90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90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4" fillId="0" borderId="1" xfId="1" applyNumberFormat="1" applyFont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textRotation="90" wrapText="1"/>
    </xf>
    <xf numFmtId="0" fontId="7" fillId="0" borderId="0" xfId="0" applyFont="1" applyBorder="1" applyAlignment="1">
      <alignment vertical="center" textRotation="90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7" fillId="0" borderId="29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64" fontId="14" fillId="0" borderId="2" xfId="1" applyNumberFormat="1" applyFont="1" applyBorder="1" applyAlignment="1">
      <alignment horizontal="center"/>
    </xf>
    <xf numFmtId="164" fontId="14" fillId="0" borderId="3" xfId="1" applyNumberFormat="1" applyFont="1" applyBorder="1" applyAlignment="1">
      <alignment horizontal="center"/>
    </xf>
    <xf numFmtId="164" fontId="14" fillId="0" borderId="4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/>
    </xf>
    <xf numFmtId="164" fontId="14" fillId="15" borderId="1" xfId="1" applyNumberFormat="1" applyFont="1" applyFill="1" applyBorder="1" applyAlignment="1">
      <alignment vertical="center"/>
    </xf>
    <xf numFmtId="164" fontId="14" fillId="15" borderId="1" xfId="1" applyNumberFormat="1" applyFont="1" applyFill="1" applyBorder="1" applyAlignment="1"/>
    <xf numFmtId="164" fontId="14" fillId="15" borderId="2" xfId="1" applyNumberFormat="1" applyFont="1" applyFill="1" applyBorder="1" applyAlignment="1"/>
    <xf numFmtId="164" fontId="14" fillId="15" borderId="3" xfId="1" applyNumberFormat="1" applyFont="1" applyFill="1" applyBorder="1" applyAlignment="1"/>
    <xf numFmtId="164" fontId="14" fillId="15" borderId="4" xfId="1" applyNumberFormat="1" applyFont="1" applyFill="1" applyBorder="1" applyAlignment="1"/>
    <xf numFmtId="164" fontId="13" fillId="2" borderId="2" xfId="0" applyNumberFormat="1" applyFont="1" applyFill="1" applyBorder="1" applyAlignment="1"/>
    <xf numFmtId="164" fontId="13" fillId="2" borderId="3" xfId="0" applyNumberFormat="1" applyFont="1" applyFill="1" applyBorder="1" applyAlignment="1"/>
    <xf numFmtId="164" fontId="13" fillId="2" borderId="4" xfId="0" applyNumberFormat="1" applyFont="1" applyFill="1" applyBorder="1" applyAlignment="1"/>
    <xf numFmtId="164" fontId="14" fillId="0" borderId="2" xfId="1" applyNumberFormat="1" applyFont="1" applyBorder="1" applyAlignment="1">
      <alignment vertical="center"/>
    </xf>
    <xf numFmtId="164" fontId="14" fillId="0" borderId="3" xfId="1" applyNumberFormat="1" applyFont="1" applyBorder="1" applyAlignment="1">
      <alignment vertical="center"/>
    </xf>
    <xf numFmtId="164" fontId="14" fillId="0" borderId="4" xfId="1" applyNumberFormat="1" applyFont="1" applyBorder="1" applyAlignment="1">
      <alignment vertical="center"/>
    </xf>
    <xf numFmtId="164" fontId="14" fillId="0" borderId="2" xfId="1" applyNumberFormat="1" applyFont="1" applyBorder="1" applyAlignment="1"/>
    <xf numFmtId="164" fontId="14" fillId="0" borderId="3" xfId="1" applyNumberFormat="1" applyFont="1" applyBorder="1" applyAlignment="1"/>
    <xf numFmtId="164" fontId="14" fillId="0" borderId="4" xfId="1" applyNumberFormat="1" applyFont="1" applyBorder="1" applyAlignment="1"/>
    <xf numFmtId="164" fontId="14" fillId="0" borderId="2" xfId="1" applyNumberFormat="1" applyFont="1" applyFill="1" applyBorder="1" applyAlignment="1"/>
    <xf numFmtId="164" fontId="14" fillId="0" borderId="3" xfId="1" applyNumberFormat="1" applyFont="1" applyFill="1" applyBorder="1" applyAlignment="1"/>
    <xf numFmtId="164" fontId="14" fillId="0" borderId="4" xfId="1" applyNumberFormat="1" applyFont="1" applyFill="1" applyBorder="1" applyAlignment="1"/>
    <xf numFmtId="164" fontId="7" fillId="14" borderId="17" xfId="1" applyNumberFormat="1" applyFont="1" applyFill="1" applyBorder="1" applyAlignment="1">
      <alignment horizontal="center"/>
    </xf>
    <xf numFmtId="164" fontId="7" fillId="14" borderId="18" xfId="1" applyNumberFormat="1" applyFont="1" applyFill="1" applyBorder="1" applyAlignment="1">
      <alignment horizontal="center"/>
    </xf>
    <xf numFmtId="164" fontId="7" fillId="14" borderId="40" xfId="1" applyNumberFormat="1" applyFont="1" applyFill="1" applyBorder="1" applyAlignment="1">
      <alignment horizontal="center"/>
    </xf>
    <xf numFmtId="164" fontId="2" fillId="0" borderId="33" xfId="1" applyNumberFormat="1" applyFont="1" applyBorder="1" applyAlignment="1">
      <alignment horizontal="center"/>
    </xf>
    <xf numFmtId="164" fontId="2" fillId="0" borderId="21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7" fillId="16" borderId="58" xfId="0" applyNumberFormat="1" applyFont="1" applyFill="1" applyBorder="1" applyAlignment="1">
      <alignment horizontal="center"/>
    </xf>
    <xf numFmtId="0" fontId="7" fillId="16" borderId="58" xfId="0" applyFont="1" applyFill="1" applyBorder="1" applyAlignment="1">
      <alignment horizontal="center"/>
    </xf>
    <xf numFmtId="164" fontId="7" fillId="14" borderId="59" xfId="1" applyNumberFormat="1" applyFont="1" applyFill="1" applyBorder="1" applyAlignment="1">
      <alignment horizontal="center"/>
    </xf>
    <xf numFmtId="164" fontId="7" fillId="14" borderId="60" xfId="1" applyNumberFormat="1" applyFont="1" applyFill="1" applyBorder="1" applyAlignment="1">
      <alignment horizontal="center"/>
    </xf>
    <xf numFmtId="164" fontId="7" fillId="14" borderId="61" xfId="1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559"/>
  <sheetViews>
    <sheetView zoomScale="70" zoomScaleNormal="70" workbookViewId="0">
      <pane ySplit="5" topLeftCell="A6" activePane="bottomLeft" state="frozen"/>
      <selection pane="bottomLeft" activeCell="L84" sqref="L84:M84"/>
    </sheetView>
  </sheetViews>
  <sheetFormatPr defaultRowHeight="14.25" x14ac:dyDescent="0.2"/>
  <cols>
    <col min="1" max="1" width="4.5703125" style="10" customWidth="1"/>
    <col min="2" max="2" width="21.5703125" style="10" customWidth="1"/>
    <col min="3" max="3" width="34.28515625" style="10" customWidth="1"/>
    <col min="4" max="4" width="10.85546875" style="10" customWidth="1"/>
    <col min="5" max="5" width="21.28515625" style="18" customWidth="1"/>
    <col min="6" max="6" width="21.42578125" style="18" customWidth="1"/>
    <col min="7" max="7" width="9" style="10" customWidth="1"/>
    <col min="8" max="8" width="8.140625" style="10" customWidth="1"/>
    <col min="9" max="9" width="9.85546875" style="10" customWidth="1"/>
    <col min="10" max="10" width="10.28515625" style="10" customWidth="1"/>
    <col min="11" max="11" width="13.140625" style="10" customWidth="1"/>
    <col min="12" max="13" width="13.140625" style="175" customWidth="1"/>
    <col min="14" max="14" width="9" style="10" customWidth="1"/>
    <col min="15" max="15" width="12.28515625" style="10" customWidth="1"/>
    <col min="16" max="16" width="12.7109375" style="10" customWidth="1"/>
    <col min="17" max="17" width="13.28515625" style="10" customWidth="1"/>
    <col min="18" max="18" width="14.42578125" style="18" customWidth="1"/>
    <col min="19" max="19" width="18.28515625" style="10" customWidth="1"/>
    <col min="20" max="20" width="16.28515625" style="175" customWidth="1"/>
    <col min="21" max="16384" width="9.140625" style="10"/>
  </cols>
  <sheetData>
    <row r="1" spans="1:20" ht="10.5" customHeight="1" x14ac:dyDescent="0.2">
      <c r="A1" s="300" t="s">
        <v>200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0" ht="10.5" customHeight="1" x14ac:dyDescent="0.2">
      <c r="A2" s="300" t="s">
        <v>201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</row>
    <row r="3" spans="1:20" ht="15" x14ac:dyDescent="0.25">
      <c r="A3" s="301" t="s">
        <v>202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</row>
    <row r="4" spans="1:20" ht="15" x14ac:dyDescent="0.25">
      <c r="A4" s="302" t="s">
        <v>224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</row>
    <row r="5" spans="1:20" ht="110.25" customHeight="1" x14ac:dyDescent="0.2">
      <c r="A5" s="1" t="s">
        <v>0</v>
      </c>
      <c r="B5" s="1" t="s">
        <v>1</v>
      </c>
      <c r="C5" s="1" t="s">
        <v>203</v>
      </c>
      <c r="D5" s="11" t="s">
        <v>204</v>
      </c>
      <c r="E5" s="12" t="s">
        <v>205</v>
      </c>
      <c r="F5" s="12" t="s">
        <v>206</v>
      </c>
      <c r="G5" s="11" t="s">
        <v>207</v>
      </c>
      <c r="H5" s="11" t="s">
        <v>208</v>
      </c>
      <c r="I5" s="11" t="s">
        <v>209</v>
      </c>
      <c r="J5" s="11" t="s">
        <v>210</v>
      </c>
      <c r="K5" s="1" t="s">
        <v>211</v>
      </c>
      <c r="L5" s="1" t="s">
        <v>212</v>
      </c>
      <c r="M5" s="1" t="s">
        <v>368</v>
      </c>
      <c r="N5" s="11" t="s">
        <v>213</v>
      </c>
      <c r="O5" s="11" t="s">
        <v>214</v>
      </c>
      <c r="P5" s="11" t="s">
        <v>215</v>
      </c>
      <c r="Q5" s="1" t="s">
        <v>216</v>
      </c>
      <c r="R5" s="12" t="s">
        <v>217</v>
      </c>
      <c r="S5" s="1" t="s">
        <v>218</v>
      </c>
      <c r="T5" s="1" t="s">
        <v>2</v>
      </c>
    </row>
    <row r="6" spans="1:20" s="14" customFormat="1" ht="17.25" customHeight="1" x14ac:dyDescent="0.25">
      <c r="A6" s="1">
        <v>1</v>
      </c>
      <c r="B6" s="1">
        <v>2</v>
      </c>
      <c r="C6" s="1">
        <v>3</v>
      </c>
      <c r="D6" s="1">
        <v>4</v>
      </c>
      <c r="E6" s="3">
        <v>5</v>
      </c>
      <c r="F6" s="3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/>
      <c r="N6" s="1">
        <v>13</v>
      </c>
      <c r="O6" s="1">
        <v>14</v>
      </c>
      <c r="P6" s="1">
        <v>15</v>
      </c>
      <c r="Q6" s="1">
        <v>16</v>
      </c>
      <c r="R6" s="13">
        <v>17</v>
      </c>
      <c r="S6" s="1">
        <v>18</v>
      </c>
      <c r="T6" s="1">
        <v>19</v>
      </c>
    </row>
    <row r="7" spans="1:20" ht="24" customHeight="1" x14ac:dyDescent="0.2">
      <c r="A7" s="21"/>
      <c r="B7" s="21"/>
      <c r="C7" s="167" t="s">
        <v>219</v>
      </c>
      <c r="D7" s="21"/>
      <c r="E7" s="21"/>
      <c r="F7" s="21"/>
      <c r="G7" s="21"/>
      <c r="H7" s="21"/>
      <c r="I7" s="21"/>
      <c r="J7" s="22"/>
      <c r="K7" s="22"/>
      <c r="L7" s="173"/>
      <c r="M7" s="173"/>
      <c r="N7" s="22"/>
      <c r="O7" s="22"/>
      <c r="P7" s="22"/>
      <c r="Q7" s="22"/>
      <c r="R7" s="25"/>
      <c r="S7" s="22"/>
      <c r="T7" s="173"/>
    </row>
    <row r="8" spans="1:20" ht="85.5" x14ac:dyDescent="0.2">
      <c r="A8" s="1">
        <v>1</v>
      </c>
      <c r="B8" s="199" t="s">
        <v>325</v>
      </c>
      <c r="C8" s="170" t="s">
        <v>326</v>
      </c>
      <c r="D8" s="176" t="s">
        <v>9</v>
      </c>
      <c r="E8" s="198">
        <v>100000000</v>
      </c>
      <c r="F8" s="198">
        <v>100000000</v>
      </c>
      <c r="G8" s="186" t="s">
        <v>29</v>
      </c>
      <c r="H8" s="176" t="s">
        <v>220</v>
      </c>
      <c r="I8" s="15"/>
      <c r="J8" s="15"/>
      <c r="K8" s="176" t="s">
        <v>334</v>
      </c>
      <c r="L8" s="8"/>
      <c r="M8" s="8"/>
      <c r="N8" s="15"/>
      <c r="O8" s="15"/>
      <c r="P8" s="15"/>
      <c r="Q8" s="15"/>
      <c r="R8" s="16"/>
      <c r="S8" s="15"/>
      <c r="T8" s="8"/>
    </row>
    <row r="9" spans="1:20" ht="25.5" x14ac:dyDescent="0.2">
      <c r="A9" s="1">
        <v>2</v>
      </c>
      <c r="B9" s="1" t="s">
        <v>344</v>
      </c>
      <c r="C9" s="2" t="s">
        <v>8</v>
      </c>
      <c r="D9" s="1" t="s">
        <v>9</v>
      </c>
      <c r="E9" s="3">
        <v>321500000</v>
      </c>
      <c r="F9" s="3">
        <v>321500000</v>
      </c>
      <c r="G9" s="1" t="s">
        <v>6</v>
      </c>
      <c r="H9" s="1" t="s">
        <v>220</v>
      </c>
      <c r="I9" s="19"/>
      <c r="J9" s="15"/>
      <c r="K9" s="1" t="s">
        <v>233</v>
      </c>
      <c r="L9" s="8" t="s">
        <v>341</v>
      </c>
      <c r="M9" s="8"/>
      <c r="N9" s="15"/>
      <c r="O9" s="15"/>
      <c r="P9" s="15"/>
      <c r="Q9" s="15"/>
      <c r="R9" s="15"/>
      <c r="S9" s="15"/>
      <c r="T9" s="169" t="s">
        <v>304</v>
      </c>
    </row>
    <row r="10" spans="1:20" ht="38.25" x14ac:dyDescent="0.2">
      <c r="A10" s="1">
        <v>3</v>
      </c>
      <c r="B10" s="1" t="s">
        <v>10</v>
      </c>
      <c r="C10" s="2" t="s">
        <v>11</v>
      </c>
      <c r="D10" s="1" t="s">
        <v>9</v>
      </c>
      <c r="E10" s="3">
        <v>6041500000</v>
      </c>
      <c r="F10" s="3">
        <v>2000000000</v>
      </c>
      <c r="G10" s="1" t="s">
        <v>6</v>
      </c>
      <c r="H10" s="1" t="s">
        <v>220</v>
      </c>
      <c r="I10" s="19"/>
      <c r="J10" s="15"/>
      <c r="K10" s="1" t="s">
        <v>234</v>
      </c>
      <c r="L10" s="8" t="s">
        <v>296</v>
      </c>
      <c r="M10" s="8"/>
      <c r="N10" s="15"/>
      <c r="O10" s="15"/>
      <c r="P10" s="15"/>
      <c r="Q10" s="15"/>
      <c r="R10" s="15"/>
      <c r="S10" s="15"/>
      <c r="T10" s="169" t="s">
        <v>302</v>
      </c>
    </row>
    <row r="11" spans="1:20" ht="38.25" x14ac:dyDescent="0.2">
      <c r="A11" s="1">
        <v>4</v>
      </c>
      <c r="B11" s="1" t="s">
        <v>12</v>
      </c>
      <c r="C11" s="2" t="s">
        <v>13</v>
      </c>
      <c r="D11" s="1" t="s">
        <v>9</v>
      </c>
      <c r="E11" s="3">
        <v>3351000000</v>
      </c>
      <c r="F11" s="3">
        <v>1000000000</v>
      </c>
      <c r="G11" s="1" t="s">
        <v>6</v>
      </c>
      <c r="H11" s="1" t="s">
        <v>220</v>
      </c>
      <c r="I11" s="19"/>
      <c r="J11" s="15"/>
      <c r="K11" s="1" t="s">
        <v>221</v>
      </c>
      <c r="L11" s="8" t="s">
        <v>297</v>
      </c>
      <c r="M11" s="8"/>
      <c r="N11" s="15"/>
      <c r="O11" s="15"/>
      <c r="P11" s="15"/>
      <c r="Q11" s="15"/>
      <c r="R11" s="15"/>
      <c r="S11" s="15"/>
      <c r="T11" s="169" t="s">
        <v>307</v>
      </c>
    </row>
    <row r="12" spans="1:20" ht="63.75" x14ac:dyDescent="0.2">
      <c r="A12" s="189">
        <v>5</v>
      </c>
      <c r="B12" s="189" t="s">
        <v>14</v>
      </c>
      <c r="C12" s="190" t="s">
        <v>15</v>
      </c>
      <c r="D12" s="189" t="s">
        <v>9</v>
      </c>
      <c r="E12" s="191">
        <v>2100000000</v>
      </c>
      <c r="F12" s="191">
        <v>2100000000</v>
      </c>
      <c r="G12" s="189" t="s">
        <v>6</v>
      </c>
      <c r="H12" s="189" t="s">
        <v>220</v>
      </c>
      <c r="I12" s="192"/>
      <c r="J12" s="193"/>
      <c r="K12" s="189" t="s">
        <v>221</v>
      </c>
      <c r="L12" s="194" t="s">
        <v>298</v>
      </c>
      <c r="M12" s="194"/>
      <c r="N12" s="193"/>
      <c r="O12" s="193"/>
      <c r="P12" s="193"/>
      <c r="Q12" s="193"/>
      <c r="R12" s="193"/>
      <c r="S12" s="193"/>
      <c r="T12" s="188" t="s">
        <v>337</v>
      </c>
    </row>
    <row r="13" spans="1:20" ht="38.25" x14ac:dyDescent="0.2">
      <c r="A13" s="1">
        <v>6</v>
      </c>
      <c r="B13" s="1" t="s">
        <v>16</v>
      </c>
      <c r="C13" s="2" t="s">
        <v>17</v>
      </c>
      <c r="D13" s="1" t="s">
        <v>9</v>
      </c>
      <c r="E13" s="3">
        <v>1500000000</v>
      </c>
      <c r="F13" s="3">
        <v>1000000000</v>
      </c>
      <c r="G13" s="1" t="s">
        <v>6</v>
      </c>
      <c r="H13" s="1" t="s">
        <v>220</v>
      </c>
      <c r="I13" s="19"/>
      <c r="J13" s="15"/>
      <c r="K13" s="1" t="s">
        <v>221</v>
      </c>
      <c r="L13" s="8" t="s">
        <v>297</v>
      </c>
      <c r="M13" s="8"/>
      <c r="N13" s="15"/>
      <c r="O13" s="15"/>
      <c r="P13" s="15"/>
      <c r="Q13" s="15"/>
      <c r="R13" s="15"/>
      <c r="S13" s="15"/>
      <c r="T13" s="169" t="s">
        <v>306</v>
      </c>
    </row>
    <row r="14" spans="1:20" ht="25.5" x14ac:dyDescent="0.2">
      <c r="A14" s="1">
        <v>7</v>
      </c>
      <c r="B14" s="1" t="s">
        <v>327</v>
      </c>
      <c r="C14" s="2" t="s">
        <v>329</v>
      </c>
      <c r="D14" s="1" t="s">
        <v>9</v>
      </c>
      <c r="E14" s="3">
        <v>180000000</v>
      </c>
      <c r="F14" s="3">
        <v>180000000</v>
      </c>
      <c r="G14" s="1" t="s">
        <v>6</v>
      </c>
      <c r="H14" s="1" t="s">
        <v>220</v>
      </c>
      <c r="I14" s="19"/>
      <c r="J14" s="15"/>
      <c r="K14" s="1" t="s">
        <v>335</v>
      </c>
      <c r="L14" s="8"/>
      <c r="M14" s="8"/>
      <c r="N14" s="15"/>
      <c r="O14" s="15"/>
      <c r="P14" s="15"/>
      <c r="Q14" s="15"/>
      <c r="R14" s="15"/>
      <c r="S14" s="15"/>
      <c r="T14" s="169"/>
    </row>
    <row r="15" spans="1:20" ht="25.5" x14ac:dyDescent="0.2">
      <c r="A15" s="1">
        <v>8</v>
      </c>
      <c r="B15" s="1" t="s">
        <v>328</v>
      </c>
      <c r="C15" s="2" t="s">
        <v>330</v>
      </c>
      <c r="D15" s="1" t="s">
        <v>9</v>
      </c>
      <c r="E15" s="3">
        <v>200000000</v>
      </c>
      <c r="F15" s="3">
        <v>200000000</v>
      </c>
      <c r="G15" s="1" t="s">
        <v>6</v>
      </c>
      <c r="H15" s="1" t="s">
        <v>220</v>
      </c>
      <c r="I15" s="19"/>
      <c r="J15" s="15"/>
      <c r="K15" s="1" t="s">
        <v>335</v>
      </c>
      <c r="L15" s="8"/>
      <c r="M15" s="8"/>
      <c r="N15" s="15"/>
      <c r="O15" s="15"/>
      <c r="P15" s="15"/>
      <c r="Q15" s="15"/>
      <c r="R15" s="15"/>
      <c r="S15" s="15"/>
      <c r="T15" s="8"/>
    </row>
    <row r="16" spans="1:20" ht="25.5" x14ac:dyDescent="0.2">
      <c r="A16" s="1">
        <v>9</v>
      </c>
      <c r="B16" s="1" t="s">
        <v>331</v>
      </c>
      <c r="C16" s="2" t="s">
        <v>332</v>
      </c>
      <c r="D16" s="1" t="s">
        <v>333</v>
      </c>
      <c r="E16" s="3">
        <v>100000000</v>
      </c>
      <c r="F16" s="3">
        <v>100000000</v>
      </c>
      <c r="G16" s="1" t="s">
        <v>6</v>
      </c>
      <c r="H16" s="1" t="s">
        <v>220</v>
      </c>
      <c r="I16" s="19"/>
      <c r="J16" s="15"/>
      <c r="K16" s="1" t="s">
        <v>335</v>
      </c>
      <c r="L16" s="8"/>
      <c r="M16" s="8"/>
      <c r="N16" s="15"/>
      <c r="O16" s="15"/>
      <c r="P16" s="15"/>
      <c r="Q16" s="15"/>
      <c r="R16" s="15"/>
      <c r="S16" s="15"/>
      <c r="T16" s="8"/>
    </row>
    <row r="17" spans="1:20" ht="63.75" x14ac:dyDescent="0.2">
      <c r="A17" s="189">
        <v>10</v>
      </c>
      <c r="B17" s="189" t="s">
        <v>18</v>
      </c>
      <c r="C17" s="190" t="s">
        <v>19</v>
      </c>
      <c r="D17" s="189" t="s">
        <v>9</v>
      </c>
      <c r="E17" s="191">
        <v>8434700000</v>
      </c>
      <c r="F17" s="191">
        <v>2500000000</v>
      </c>
      <c r="G17" s="189" t="s">
        <v>6</v>
      </c>
      <c r="H17" s="189" t="s">
        <v>220</v>
      </c>
      <c r="I17" s="192"/>
      <c r="J17" s="193"/>
      <c r="K17" s="189" t="s">
        <v>235</v>
      </c>
      <c r="L17" s="194" t="s">
        <v>299</v>
      </c>
      <c r="M17" s="194"/>
      <c r="N17" s="193"/>
      <c r="O17" s="193"/>
      <c r="P17" s="193"/>
      <c r="Q17" s="193"/>
      <c r="R17" s="193"/>
      <c r="S17" s="193"/>
      <c r="T17" s="188" t="s">
        <v>336</v>
      </c>
    </row>
    <row r="18" spans="1:20" ht="54.75" customHeight="1" x14ac:dyDescent="0.2">
      <c r="A18" s="1">
        <v>11</v>
      </c>
      <c r="B18" s="1" t="s">
        <v>20</v>
      </c>
      <c r="C18" s="2" t="s">
        <v>21</v>
      </c>
      <c r="D18" s="1" t="s">
        <v>9</v>
      </c>
      <c r="E18" s="3">
        <v>11632500000</v>
      </c>
      <c r="F18" s="3">
        <v>3500000000</v>
      </c>
      <c r="G18" s="1" t="s">
        <v>6</v>
      </c>
      <c r="H18" s="1" t="s">
        <v>220</v>
      </c>
      <c r="I18" s="19"/>
      <c r="J18" s="15"/>
      <c r="K18" s="1" t="s">
        <v>236</v>
      </c>
      <c r="L18" s="8" t="s">
        <v>300</v>
      </c>
      <c r="M18" s="8"/>
      <c r="N18" s="15"/>
      <c r="O18" s="15"/>
      <c r="P18" s="15"/>
      <c r="Q18" s="15"/>
      <c r="R18" s="15"/>
      <c r="S18" s="15"/>
      <c r="T18" s="169" t="s">
        <v>303</v>
      </c>
    </row>
    <row r="19" spans="1:20" ht="14.25" customHeight="1" x14ac:dyDescent="0.2">
      <c r="A19" s="287" t="s">
        <v>22</v>
      </c>
      <c r="B19" s="288"/>
      <c r="C19" s="289"/>
      <c r="D19" s="1"/>
      <c r="E19" s="4">
        <f>SUM(E8:E18)</f>
        <v>33961200000</v>
      </c>
      <c r="F19" s="4">
        <f>SUM(F8:F18)</f>
        <v>13001500000</v>
      </c>
      <c r="G19" s="1"/>
      <c r="H19" s="1"/>
      <c r="I19" s="1"/>
      <c r="J19" s="15"/>
      <c r="K19" s="15"/>
      <c r="L19" s="8"/>
      <c r="M19" s="8"/>
      <c r="N19" s="15"/>
      <c r="O19" s="15"/>
      <c r="P19" s="15"/>
      <c r="Q19" s="15"/>
      <c r="R19" s="15"/>
      <c r="S19" s="15"/>
      <c r="T19" s="8"/>
    </row>
    <row r="20" spans="1:20" ht="35.25" customHeight="1" x14ac:dyDescent="0.2">
      <c r="A20" s="21"/>
      <c r="B20" s="21"/>
      <c r="C20" s="167" t="s">
        <v>225</v>
      </c>
      <c r="D20" s="21"/>
      <c r="E20" s="21"/>
      <c r="F20" s="21"/>
      <c r="G20" s="21"/>
      <c r="H20" s="21"/>
      <c r="I20" s="21"/>
      <c r="J20" s="22"/>
      <c r="K20" s="22"/>
      <c r="L20" s="173"/>
      <c r="M20" s="173"/>
      <c r="N20" s="22"/>
      <c r="O20" s="22"/>
      <c r="P20" s="22"/>
      <c r="Q20" s="22"/>
      <c r="R20" s="22"/>
      <c r="S20" s="22"/>
      <c r="T20" s="173"/>
    </row>
    <row r="21" spans="1:20" ht="38.25" x14ac:dyDescent="0.2">
      <c r="A21" s="1">
        <v>12</v>
      </c>
      <c r="B21" s="1" t="s">
        <v>23</v>
      </c>
      <c r="C21" s="2" t="s">
        <v>24</v>
      </c>
      <c r="D21" s="1" t="s">
        <v>9</v>
      </c>
      <c r="E21" s="3">
        <v>3000000000</v>
      </c>
      <c r="F21" s="3">
        <v>1500000000</v>
      </c>
      <c r="G21" s="1" t="s">
        <v>6</v>
      </c>
      <c r="H21" s="1" t="s">
        <v>220</v>
      </c>
      <c r="I21" s="1"/>
      <c r="J21" s="15"/>
      <c r="K21" s="15"/>
      <c r="L21" s="8"/>
      <c r="M21" s="8"/>
      <c r="N21" s="15"/>
      <c r="O21" s="15"/>
      <c r="P21" s="15"/>
      <c r="Q21" s="15"/>
      <c r="R21" s="15"/>
      <c r="S21" s="15"/>
      <c r="T21" s="8"/>
    </row>
    <row r="22" spans="1:20" ht="25.5" x14ac:dyDescent="0.2">
      <c r="A22" s="1">
        <f>A21+1</f>
        <v>13</v>
      </c>
      <c r="B22" s="1" t="s">
        <v>25</v>
      </c>
      <c r="C22" s="2" t="s">
        <v>26</v>
      </c>
      <c r="D22" s="1" t="s">
        <v>9</v>
      </c>
      <c r="E22" s="3">
        <v>500000000</v>
      </c>
      <c r="F22" s="3">
        <v>500000000</v>
      </c>
      <c r="G22" s="1" t="s">
        <v>6</v>
      </c>
      <c r="H22" s="1" t="s">
        <v>220</v>
      </c>
      <c r="I22" s="1"/>
      <c r="J22" s="15"/>
      <c r="K22" s="15"/>
      <c r="L22" s="8"/>
      <c r="M22" s="8"/>
      <c r="N22" s="15"/>
      <c r="O22" s="15"/>
      <c r="P22" s="15"/>
      <c r="Q22" s="15"/>
      <c r="R22" s="15"/>
      <c r="S22" s="15"/>
      <c r="T22" s="8"/>
    </row>
    <row r="23" spans="1:20" ht="63.75" x14ac:dyDescent="0.2">
      <c r="A23" s="1">
        <f t="shared" ref="A23:A44" si="0">A22+1</f>
        <v>14</v>
      </c>
      <c r="B23" s="1" t="s">
        <v>27</v>
      </c>
      <c r="C23" s="2" t="s">
        <v>28</v>
      </c>
      <c r="D23" s="1" t="s">
        <v>9</v>
      </c>
      <c r="E23" s="3">
        <v>100000000</v>
      </c>
      <c r="F23" s="3">
        <v>100000000</v>
      </c>
      <c r="G23" s="1" t="s">
        <v>29</v>
      </c>
      <c r="H23" s="1" t="s">
        <v>220</v>
      </c>
      <c r="I23" s="1"/>
      <c r="J23" s="15"/>
      <c r="K23" s="15"/>
      <c r="L23" s="8"/>
      <c r="M23" s="8"/>
      <c r="N23" s="15"/>
      <c r="O23" s="15"/>
      <c r="P23" s="15"/>
      <c r="Q23" s="15"/>
      <c r="R23" s="15"/>
      <c r="S23" s="15"/>
      <c r="T23" s="169" t="s">
        <v>293</v>
      </c>
    </row>
    <row r="24" spans="1:20" ht="63.75" x14ac:dyDescent="0.2">
      <c r="A24" s="1">
        <f t="shared" si="0"/>
        <v>15</v>
      </c>
      <c r="B24" s="1" t="s">
        <v>30</v>
      </c>
      <c r="C24" s="2" t="s">
        <v>31</v>
      </c>
      <c r="D24" s="1" t="s">
        <v>9</v>
      </c>
      <c r="E24" s="3">
        <v>100000000</v>
      </c>
      <c r="F24" s="3">
        <v>100000000</v>
      </c>
      <c r="G24" s="1" t="s">
        <v>29</v>
      </c>
      <c r="H24" s="1" t="s">
        <v>220</v>
      </c>
      <c r="I24" s="1"/>
      <c r="J24" s="15"/>
      <c r="K24" s="15"/>
      <c r="L24" s="8"/>
      <c r="M24" s="8"/>
      <c r="N24" s="15"/>
      <c r="O24" s="15"/>
      <c r="P24" s="15"/>
      <c r="Q24" s="15"/>
      <c r="R24" s="15"/>
      <c r="S24" s="15"/>
      <c r="T24" s="169" t="s">
        <v>293</v>
      </c>
    </row>
    <row r="25" spans="1:20" ht="63.75" x14ac:dyDescent="0.2">
      <c r="A25" s="1">
        <f t="shared" si="0"/>
        <v>16</v>
      </c>
      <c r="B25" s="1" t="s">
        <v>32</v>
      </c>
      <c r="C25" s="2" t="s">
        <v>33</v>
      </c>
      <c r="D25" s="1" t="s">
        <v>9</v>
      </c>
      <c r="E25" s="3">
        <v>100000000</v>
      </c>
      <c r="F25" s="3">
        <v>100000000</v>
      </c>
      <c r="G25" s="1" t="s">
        <v>29</v>
      </c>
      <c r="H25" s="1" t="s">
        <v>220</v>
      </c>
      <c r="I25" s="1"/>
      <c r="J25" s="15"/>
      <c r="K25" s="15"/>
      <c r="L25" s="8"/>
      <c r="M25" s="8"/>
      <c r="N25" s="15"/>
      <c r="O25" s="15"/>
      <c r="P25" s="15"/>
      <c r="Q25" s="15"/>
      <c r="R25" s="15"/>
      <c r="S25" s="15"/>
      <c r="T25" s="169" t="s">
        <v>293</v>
      </c>
    </row>
    <row r="26" spans="1:20" ht="63.75" x14ac:dyDescent="0.2">
      <c r="A26" s="1">
        <f t="shared" si="0"/>
        <v>17</v>
      </c>
      <c r="B26" s="1" t="s">
        <v>34</v>
      </c>
      <c r="C26" s="2" t="s">
        <v>35</v>
      </c>
      <c r="D26" s="1" t="s">
        <v>9</v>
      </c>
      <c r="E26" s="3">
        <v>100000000</v>
      </c>
      <c r="F26" s="3">
        <v>100000000</v>
      </c>
      <c r="G26" s="1" t="s">
        <v>29</v>
      </c>
      <c r="H26" s="1" t="s">
        <v>220</v>
      </c>
      <c r="I26" s="1"/>
      <c r="J26" s="15"/>
      <c r="K26" s="15"/>
      <c r="L26" s="8"/>
      <c r="M26" s="8"/>
      <c r="N26" s="15"/>
      <c r="O26" s="15"/>
      <c r="P26" s="15"/>
      <c r="Q26" s="15"/>
      <c r="R26" s="15"/>
      <c r="S26" s="15"/>
      <c r="T26" s="169" t="s">
        <v>293</v>
      </c>
    </row>
    <row r="27" spans="1:20" ht="63.75" x14ac:dyDescent="0.2">
      <c r="A27" s="1">
        <f t="shared" si="0"/>
        <v>18</v>
      </c>
      <c r="B27" s="1" t="s">
        <v>36</v>
      </c>
      <c r="C27" s="2" t="s">
        <v>37</v>
      </c>
      <c r="D27" s="1" t="s">
        <v>9</v>
      </c>
      <c r="E27" s="3">
        <v>100000000</v>
      </c>
      <c r="F27" s="3">
        <v>100000000</v>
      </c>
      <c r="G27" s="1" t="s">
        <v>29</v>
      </c>
      <c r="H27" s="1" t="s">
        <v>220</v>
      </c>
      <c r="I27" s="1"/>
      <c r="J27" s="15"/>
      <c r="K27" s="15"/>
      <c r="L27" s="8"/>
      <c r="M27" s="8"/>
      <c r="N27" s="15"/>
      <c r="O27" s="15"/>
      <c r="P27" s="15"/>
      <c r="Q27" s="15"/>
      <c r="R27" s="15"/>
      <c r="S27" s="15"/>
      <c r="T27" s="169" t="s">
        <v>293</v>
      </c>
    </row>
    <row r="28" spans="1:20" ht="63.75" x14ac:dyDescent="0.2">
      <c r="A28" s="1">
        <f t="shared" si="0"/>
        <v>19</v>
      </c>
      <c r="B28" s="1" t="s">
        <v>38</v>
      </c>
      <c r="C28" s="2" t="s">
        <v>39</v>
      </c>
      <c r="D28" s="1" t="s">
        <v>9</v>
      </c>
      <c r="E28" s="3">
        <v>100000000</v>
      </c>
      <c r="F28" s="3">
        <v>100000000</v>
      </c>
      <c r="G28" s="1" t="s">
        <v>29</v>
      </c>
      <c r="H28" s="1" t="s">
        <v>220</v>
      </c>
      <c r="I28" s="1"/>
      <c r="J28" s="15"/>
      <c r="K28" s="15"/>
      <c r="L28" s="8"/>
      <c r="M28" s="8"/>
      <c r="N28" s="15"/>
      <c r="O28" s="15"/>
      <c r="P28" s="15"/>
      <c r="Q28" s="15"/>
      <c r="R28" s="15"/>
      <c r="S28" s="15"/>
      <c r="T28" s="169" t="s">
        <v>293</v>
      </c>
    </row>
    <row r="29" spans="1:20" ht="63.75" x14ac:dyDescent="0.2">
      <c r="A29" s="1">
        <f t="shared" si="0"/>
        <v>20</v>
      </c>
      <c r="B29" s="1" t="s">
        <v>40</v>
      </c>
      <c r="C29" s="2" t="s">
        <v>41</v>
      </c>
      <c r="D29" s="1" t="s">
        <v>9</v>
      </c>
      <c r="E29" s="3">
        <v>100000000</v>
      </c>
      <c r="F29" s="3">
        <v>100000000</v>
      </c>
      <c r="G29" s="1" t="s">
        <v>29</v>
      </c>
      <c r="H29" s="1" t="s">
        <v>220</v>
      </c>
      <c r="I29" s="1"/>
      <c r="J29" s="15"/>
      <c r="K29" s="15"/>
      <c r="L29" s="8"/>
      <c r="M29" s="8"/>
      <c r="N29" s="15"/>
      <c r="O29" s="15"/>
      <c r="P29" s="15"/>
      <c r="Q29" s="15"/>
      <c r="R29" s="15"/>
      <c r="S29" s="15"/>
      <c r="T29" s="169" t="s">
        <v>293</v>
      </c>
    </row>
    <row r="30" spans="1:20" ht="25.5" x14ac:dyDescent="0.2">
      <c r="A30" s="1">
        <f t="shared" si="0"/>
        <v>21</v>
      </c>
      <c r="B30" s="1" t="s">
        <v>42</v>
      </c>
      <c r="C30" s="2" t="s">
        <v>43</v>
      </c>
      <c r="D30" s="1" t="s">
        <v>9</v>
      </c>
      <c r="E30" s="3">
        <v>350000000</v>
      </c>
      <c r="F30" s="3">
        <v>350000000</v>
      </c>
      <c r="G30" s="1" t="s">
        <v>6</v>
      </c>
      <c r="H30" s="1" t="s">
        <v>220</v>
      </c>
      <c r="I30" s="1"/>
      <c r="J30" s="15"/>
      <c r="K30" s="15"/>
      <c r="L30" s="8"/>
      <c r="M30" s="8"/>
      <c r="N30" s="15"/>
      <c r="O30" s="15"/>
      <c r="P30" s="15"/>
      <c r="Q30" s="15"/>
      <c r="R30" s="15"/>
      <c r="S30" s="15"/>
      <c r="T30" s="8"/>
    </row>
    <row r="31" spans="1:20" ht="63.75" x14ac:dyDescent="0.2">
      <c r="A31" s="1">
        <f t="shared" si="0"/>
        <v>22</v>
      </c>
      <c r="B31" s="1" t="s">
        <v>44</v>
      </c>
      <c r="C31" s="2" t="s">
        <v>45</v>
      </c>
      <c r="D31" s="1" t="s">
        <v>9</v>
      </c>
      <c r="E31" s="3">
        <v>97000000</v>
      </c>
      <c r="F31" s="3">
        <v>97000000</v>
      </c>
      <c r="G31" s="1" t="s">
        <v>29</v>
      </c>
      <c r="H31" s="1" t="s">
        <v>220</v>
      </c>
      <c r="I31" s="1"/>
      <c r="J31" s="15"/>
      <c r="K31" s="15"/>
      <c r="L31" s="195" t="s">
        <v>341</v>
      </c>
      <c r="M31" s="195" t="s">
        <v>369</v>
      </c>
      <c r="N31" s="15"/>
      <c r="O31" s="15"/>
      <c r="P31" s="15"/>
      <c r="Q31" s="15"/>
      <c r="R31" s="15"/>
      <c r="S31" s="15"/>
      <c r="T31" s="169" t="s">
        <v>294</v>
      </c>
    </row>
    <row r="32" spans="1:20" ht="38.25" x14ac:dyDescent="0.2">
      <c r="A32" s="1">
        <f t="shared" si="0"/>
        <v>23</v>
      </c>
      <c r="B32" s="1" t="s">
        <v>46</v>
      </c>
      <c r="C32" s="2" t="s">
        <v>47</v>
      </c>
      <c r="D32" s="1" t="s">
        <v>9</v>
      </c>
      <c r="E32" s="3">
        <v>57664200</v>
      </c>
      <c r="F32" s="3">
        <v>57664200</v>
      </c>
      <c r="G32" s="1" t="s">
        <v>29</v>
      </c>
      <c r="H32" s="1" t="s">
        <v>220</v>
      </c>
      <c r="I32" s="1"/>
      <c r="J32" s="15"/>
      <c r="K32" s="15"/>
      <c r="L32" s="8" t="s">
        <v>301</v>
      </c>
      <c r="M32" s="8"/>
      <c r="N32" s="15"/>
      <c r="O32" s="15"/>
      <c r="P32" s="15"/>
      <c r="Q32" s="15"/>
      <c r="R32" s="15"/>
      <c r="S32" s="15"/>
      <c r="T32" s="169" t="s">
        <v>305</v>
      </c>
    </row>
    <row r="33" spans="1:20" ht="63.75" x14ac:dyDescent="0.2">
      <c r="A33" s="1">
        <f t="shared" si="0"/>
        <v>24</v>
      </c>
      <c r="B33" s="1" t="s">
        <v>48</v>
      </c>
      <c r="C33" s="2" t="s">
        <v>49</v>
      </c>
      <c r="D33" s="1" t="s">
        <v>9</v>
      </c>
      <c r="E33" s="3">
        <v>90000000</v>
      </c>
      <c r="F33" s="3">
        <v>90000000</v>
      </c>
      <c r="G33" s="1" t="s">
        <v>29</v>
      </c>
      <c r="H33" s="1" t="s">
        <v>220</v>
      </c>
      <c r="I33" s="1"/>
      <c r="J33" s="15"/>
      <c r="K33" s="15"/>
      <c r="L33" s="8"/>
      <c r="M33" s="8"/>
      <c r="N33" s="15"/>
      <c r="O33" s="15"/>
      <c r="P33" s="15"/>
      <c r="Q33" s="15"/>
      <c r="R33" s="15"/>
      <c r="S33" s="15"/>
      <c r="T33" s="169" t="s">
        <v>294</v>
      </c>
    </row>
    <row r="34" spans="1:20" ht="38.25" x14ac:dyDescent="0.2">
      <c r="A34" s="1">
        <f t="shared" si="0"/>
        <v>25</v>
      </c>
      <c r="B34" s="1" t="s">
        <v>50</v>
      </c>
      <c r="C34" s="2" t="s">
        <v>51</v>
      </c>
      <c r="D34" s="1" t="s">
        <v>52</v>
      </c>
      <c r="E34" s="3">
        <v>200000000</v>
      </c>
      <c r="F34" s="3">
        <v>200000000</v>
      </c>
      <c r="G34" s="1" t="s">
        <v>324</v>
      </c>
      <c r="H34" s="1" t="s">
        <v>220</v>
      </c>
      <c r="I34" s="1"/>
      <c r="J34" s="15"/>
      <c r="K34" s="15"/>
      <c r="L34" s="8" t="s">
        <v>301</v>
      </c>
      <c r="M34" s="8"/>
      <c r="N34" s="15"/>
      <c r="O34" s="15"/>
      <c r="P34" s="15"/>
      <c r="Q34" s="15"/>
      <c r="R34" s="15"/>
      <c r="S34" s="15"/>
      <c r="T34" s="169" t="s">
        <v>345</v>
      </c>
    </row>
    <row r="35" spans="1:20" ht="76.5" x14ac:dyDescent="0.2">
      <c r="A35" s="1">
        <f t="shared" si="0"/>
        <v>26</v>
      </c>
      <c r="B35" s="1" t="s">
        <v>53</v>
      </c>
      <c r="C35" s="2" t="s">
        <v>54</v>
      </c>
      <c r="D35" s="1" t="s">
        <v>9</v>
      </c>
      <c r="E35" s="3">
        <v>800000000</v>
      </c>
      <c r="F35" s="3">
        <v>800000000</v>
      </c>
      <c r="G35" s="1" t="s">
        <v>6</v>
      </c>
      <c r="H35" s="1" t="s">
        <v>220</v>
      </c>
      <c r="I35" s="1"/>
      <c r="J35" s="15"/>
      <c r="K35" s="15"/>
      <c r="L35" s="8"/>
      <c r="M35" s="8"/>
      <c r="N35" s="15"/>
      <c r="O35" s="15"/>
      <c r="P35" s="15"/>
      <c r="Q35" s="15"/>
      <c r="R35" s="15"/>
      <c r="S35" s="15"/>
      <c r="T35" s="169" t="s">
        <v>312</v>
      </c>
    </row>
    <row r="36" spans="1:20" ht="63.75" x14ac:dyDescent="0.2">
      <c r="A36" s="1">
        <f t="shared" si="0"/>
        <v>27</v>
      </c>
      <c r="B36" s="1" t="s">
        <v>55</v>
      </c>
      <c r="C36" s="2" t="s">
        <v>56</v>
      </c>
      <c r="D36" s="1" t="s">
        <v>5</v>
      </c>
      <c r="E36" s="3">
        <v>60000000</v>
      </c>
      <c r="F36" s="3">
        <v>60000000</v>
      </c>
      <c r="G36" s="1" t="s">
        <v>29</v>
      </c>
      <c r="H36" s="1" t="s">
        <v>220</v>
      </c>
      <c r="I36" s="1"/>
      <c r="J36" s="15"/>
      <c r="K36" s="15"/>
      <c r="L36" s="8"/>
      <c r="M36" s="8"/>
      <c r="N36" s="15"/>
      <c r="O36" s="15"/>
      <c r="P36" s="15"/>
      <c r="Q36" s="15"/>
      <c r="R36" s="15"/>
      <c r="S36" s="15"/>
      <c r="T36" s="169" t="s">
        <v>293</v>
      </c>
    </row>
    <row r="37" spans="1:20" ht="63.75" x14ac:dyDescent="0.2">
      <c r="A37" s="1">
        <f t="shared" si="0"/>
        <v>28</v>
      </c>
      <c r="B37" s="1" t="s">
        <v>57</v>
      </c>
      <c r="C37" s="2" t="s">
        <v>58</v>
      </c>
      <c r="D37" s="1" t="s">
        <v>5</v>
      </c>
      <c r="E37" s="3">
        <v>60000000</v>
      </c>
      <c r="F37" s="3">
        <v>60000000</v>
      </c>
      <c r="G37" s="1" t="s">
        <v>29</v>
      </c>
      <c r="H37" s="1" t="s">
        <v>220</v>
      </c>
      <c r="I37" s="1"/>
      <c r="J37" s="15"/>
      <c r="K37" s="15"/>
      <c r="L37" s="8"/>
      <c r="M37" s="8"/>
      <c r="N37" s="15"/>
      <c r="O37" s="15"/>
      <c r="P37" s="15"/>
      <c r="Q37" s="15"/>
      <c r="R37" s="15"/>
      <c r="S37" s="15"/>
      <c r="T37" s="169" t="s">
        <v>293</v>
      </c>
    </row>
    <row r="38" spans="1:20" ht="63.75" x14ac:dyDescent="0.2">
      <c r="A38" s="1">
        <f t="shared" si="0"/>
        <v>29</v>
      </c>
      <c r="B38" s="1" t="s">
        <v>59</v>
      </c>
      <c r="C38" s="2" t="s">
        <v>60</v>
      </c>
      <c r="D38" s="1" t="s">
        <v>5</v>
      </c>
      <c r="E38" s="3">
        <v>60000000</v>
      </c>
      <c r="F38" s="3">
        <v>60000000</v>
      </c>
      <c r="G38" s="1" t="s">
        <v>29</v>
      </c>
      <c r="H38" s="1" t="s">
        <v>220</v>
      </c>
      <c r="I38" s="1"/>
      <c r="J38" s="15"/>
      <c r="K38" s="15"/>
      <c r="L38" s="8"/>
      <c r="M38" s="8"/>
      <c r="N38" s="15"/>
      <c r="O38" s="15"/>
      <c r="P38" s="15"/>
      <c r="Q38" s="15"/>
      <c r="R38" s="15"/>
      <c r="S38" s="15"/>
      <c r="T38" s="169" t="s">
        <v>293</v>
      </c>
    </row>
    <row r="39" spans="1:20" ht="63.75" x14ac:dyDescent="0.2">
      <c r="A39" s="1">
        <f t="shared" si="0"/>
        <v>30</v>
      </c>
      <c r="B39" s="1" t="s">
        <v>61</v>
      </c>
      <c r="C39" s="2" t="s">
        <v>62</v>
      </c>
      <c r="D39" s="1" t="s">
        <v>5</v>
      </c>
      <c r="E39" s="3">
        <v>60000000</v>
      </c>
      <c r="F39" s="3">
        <v>60000000</v>
      </c>
      <c r="G39" s="1" t="s">
        <v>29</v>
      </c>
      <c r="H39" s="1" t="s">
        <v>220</v>
      </c>
      <c r="I39" s="1"/>
      <c r="J39" s="15"/>
      <c r="K39" s="15"/>
      <c r="L39" s="8"/>
      <c r="M39" s="8"/>
      <c r="N39" s="15"/>
      <c r="O39" s="15"/>
      <c r="P39" s="15"/>
      <c r="Q39" s="15"/>
      <c r="R39" s="15"/>
      <c r="S39" s="15"/>
      <c r="T39" s="169" t="s">
        <v>293</v>
      </c>
    </row>
    <row r="40" spans="1:20" ht="63.75" x14ac:dyDescent="0.2">
      <c r="A40" s="1">
        <f t="shared" si="0"/>
        <v>31</v>
      </c>
      <c r="B40" s="1" t="s">
        <v>63</v>
      </c>
      <c r="C40" s="2" t="s">
        <v>64</v>
      </c>
      <c r="D40" s="1" t="s">
        <v>5</v>
      </c>
      <c r="E40" s="3">
        <v>60000000</v>
      </c>
      <c r="F40" s="3">
        <v>60000000</v>
      </c>
      <c r="G40" s="1" t="s">
        <v>29</v>
      </c>
      <c r="H40" s="1" t="s">
        <v>220</v>
      </c>
      <c r="I40" s="1"/>
      <c r="J40" s="15"/>
      <c r="K40" s="15"/>
      <c r="L40" s="1" t="s">
        <v>371</v>
      </c>
      <c r="M40" s="177" t="s">
        <v>370</v>
      </c>
      <c r="N40" s="15"/>
      <c r="O40" s="15"/>
      <c r="P40" s="15"/>
      <c r="Q40" s="15"/>
      <c r="R40" s="15"/>
      <c r="S40" s="15"/>
      <c r="T40" s="169" t="s">
        <v>293</v>
      </c>
    </row>
    <row r="41" spans="1:20" ht="63.75" x14ac:dyDescent="0.2">
      <c r="A41" s="1">
        <f t="shared" si="0"/>
        <v>32</v>
      </c>
      <c r="B41" s="1" t="s">
        <v>65</v>
      </c>
      <c r="C41" s="2" t="s">
        <v>66</v>
      </c>
      <c r="D41" s="1" t="s">
        <v>5</v>
      </c>
      <c r="E41" s="3">
        <v>60000000</v>
      </c>
      <c r="F41" s="3">
        <v>60000000</v>
      </c>
      <c r="G41" s="1" t="s">
        <v>29</v>
      </c>
      <c r="H41" s="1" t="s">
        <v>220</v>
      </c>
      <c r="I41" s="1"/>
      <c r="J41" s="15"/>
      <c r="K41" s="15"/>
      <c r="L41" s="8"/>
      <c r="M41" s="8"/>
      <c r="N41" s="15"/>
      <c r="O41" s="15"/>
      <c r="P41" s="15"/>
      <c r="Q41" s="15"/>
      <c r="R41" s="15"/>
      <c r="S41" s="15"/>
      <c r="T41" s="169" t="s">
        <v>293</v>
      </c>
    </row>
    <row r="42" spans="1:20" ht="38.25" x14ac:dyDescent="0.2">
      <c r="A42" s="1">
        <f t="shared" si="0"/>
        <v>33</v>
      </c>
      <c r="B42" s="1" t="s">
        <v>67</v>
      </c>
      <c r="C42" s="2" t="s">
        <v>68</v>
      </c>
      <c r="D42" s="1" t="s">
        <v>5</v>
      </c>
      <c r="E42" s="3">
        <v>70000000</v>
      </c>
      <c r="F42" s="3">
        <v>70000000</v>
      </c>
      <c r="G42" s="1" t="s">
        <v>29</v>
      </c>
      <c r="H42" s="1" t="s">
        <v>220</v>
      </c>
      <c r="I42" s="1"/>
      <c r="J42" s="15"/>
      <c r="K42" s="15"/>
      <c r="L42" s="8"/>
      <c r="M42" s="8"/>
      <c r="N42" s="15"/>
      <c r="O42" s="15"/>
      <c r="P42" s="15"/>
      <c r="Q42" s="15"/>
      <c r="R42" s="15"/>
      <c r="S42" s="15"/>
      <c r="T42" s="8"/>
    </row>
    <row r="43" spans="1:20" ht="25.5" x14ac:dyDescent="0.2">
      <c r="A43" s="1">
        <f t="shared" si="0"/>
        <v>34</v>
      </c>
      <c r="B43" s="1" t="s">
        <v>69</v>
      </c>
      <c r="C43" s="2" t="s">
        <v>70</v>
      </c>
      <c r="D43" s="1" t="s">
        <v>5</v>
      </c>
      <c r="E43" s="3">
        <v>100000000</v>
      </c>
      <c r="F43" s="3">
        <v>100000000</v>
      </c>
      <c r="G43" s="1" t="s">
        <v>6</v>
      </c>
      <c r="H43" s="1" t="s">
        <v>220</v>
      </c>
      <c r="I43" s="1"/>
      <c r="J43" s="15"/>
      <c r="K43" s="15"/>
      <c r="L43" s="8"/>
      <c r="M43" s="8"/>
      <c r="N43" s="15"/>
      <c r="O43" s="15"/>
      <c r="P43" s="15"/>
      <c r="Q43" s="15"/>
      <c r="R43" s="15"/>
      <c r="S43" s="15"/>
      <c r="T43" s="8"/>
    </row>
    <row r="44" spans="1:20" x14ac:dyDescent="0.2">
      <c r="A44" s="1">
        <f t="shared" si="0"/>
        <v>35</v>
      </c>
      <c r="B44" s="1" t="s">
        <v>71</v>
      </c>
      <c r="C44" s="2" t="s">
        <v>72</v>
      </c>
      <c r="D44" s="1" t="s">
        <v>5</v>
      </c>
      <c r="E44" s="3">
        <v>100000000</v>
      </c>
      <c r="F44" s="3">
        <v>100000000</v>
      </c>
      <c r="G44" s="1" t="s">
        <v>6</v>
      </c>
      <c r="H44" s="1" t="s">
        <v>220</v>
      </c>
      <c r="I44" s="1"/>
      <c r="J44" s="15"/>
      <c r="K44" s="15"/>
      <c r="L44" s="8"/>
      <c r="M44" s="8"/>
      <c r="N44" s="15"/>
      <c r="O44" s="15"/>
      <c r="P44" s="15"/>
      <c r="Q44" s="15"/>
      <c r="R44" s="15"/>
      <c r="S44" s="15"/>
      <c r="T44" s="8"/>
    </row>
    <row r="45" spans="1:20" ht="14.25" customHeight="1" x14ac:dyDescent="0.2">
      <c r="A45" s="287" t="s">
        <v>348</v>
      </c>
      <c r="B45" s="288"/>
      <c r="C45" s="289"/>
      <c r="D45" s="1"/>
      <c r="E45" s="4">
        <f>SUM(E21:E44)</f>
        <v>6424664200</v>
      </c>
      <c r="F45" s="4">
        <f>SUM(F21:F44)</f>
        <v>4924664200</v>
      </c>
      <c r="G45" s="1"/>
      <c r="H45" s="1"/>
      <c r="I45" s="1"/>
      <c r="J45" s="15"/>
      <c r="K45" s="15"/>
      <c r="L45" s="8"/>
      <c r="M45" s="8"/>
      <c r="N45" s="15"/>
      <c r="O45" s="15"/>
      <c r="P45" s="15"/>
      <c r="Q45" s="15"/>
      <c r="R45" s="15"/>
      <c r="S45" s="15"/>
      <c r="T45" s="8"/>
    </row>
    <row r="46" spans="1:20" ht="29.25" customHeight="1" x14ac:dyDescent="0.2">
      <c r="A46" s="21"/>
      <c r="B46" s="21"/>
      <c r="C46" s="167" t="s">
        <v>226</v>
      </c>
      <c r="D46" s="21"/>
      <c r="E46" s="21"/>
      <c r="F46" s="21"/>
      <c r="G46" s="21"/>
      <c r="H46" s="21"/>
      <c r="I46" s="21"/>
      <c r="J46" s="22"/>
      <c r="K46" s="22"/>
      <c r="L46" s="173"/>
      <c r="M46" s="173"/>
      <c r="N46" s="22"/>
      <c r="O46" s="22"/>
      <c r="P46" s="22"/>
      <c r="Q46" s="22"/>
      <c r="R46" s="22"/>
      <c r="S46" s="22"/>
      <c r="T46" s="173"/>
    </row>
    <row r="47" spans="1:20" ht="38.25" x14ac:dyDescent="0.2">
      <c r="A47" s="1">
        <v>36</v>
      </c>
      <c r="B47" s="1" t="s">
        <v>73</v>
      </c>
      <c r="C47" s="2" t="s">
        <v>74</v>
      </c>
      <c r="D47" s="1" t="s">
        <v>9</v>
      </c>
      <c r="E47" s="3">
        <v>2222632900</v>
      </c>
      <c r="F47" s="3">
        <v>190000000</v>
      </c>
      <c r="G47" s="1" t="s">
        <v>6</v>
      </c>
      <c r="H47" s="1" t="s">
        <v>220</v>
      </c>
      <c r="I47" s="1"/>
      <c r="J47" s="15"/>
      <c r="K47" s="15"/>
      <c r="L47" s="8" t="s">
        <v>341</v>
      </c>
      <c r="M47" s="8"/>
      <c r="N47" s="15"/>
      <c r="O47" s="15"/>
      <c r="P47" s="15"/>
      <c r="Q47" s="15"/>
      <c r="R47" s="15"/>
      <c r="S47" s="15"/>
      <c r="T47" s="169" t="s">
        <v>342</v>
      </c>
    </row>
    <row r="48" spans="1:20" ht="38.25" x14ac:dyDescent="0.2">
      <c r="A48" s="1">
        <f>A47+1</f>
        <v>37</v>
      </c>
      <c r="B48" s="1" t="s">
        <v>75</v>
      </c>
      <c r="C48" s="2" t="s">
        <v>76</v>
      </c>
      <c r="D48" s="1" t="s">
        <v>9</v>
      </c>
      <c r="E48" s="3">
        <v>400000000</v>
      </c>
      <c r="F48" s="3">
        <v>400000000</v>
      </c>
      <c r="G48" s="1" t="s">
        <v>6</v>
      </c>
      <c r="H48" s="1" t="s">
        <v>220</v>
      </c>
      <c r="I48" s="1"/>
      <c r="J48" s="15"/>
      <c r="K48" s="15"/>
      <c r="L48" s="8" t="s">
        <v>341</v>
      </c>
      <c r="M48" s="8"/>
      <c r="N48" s="15"/>
      <c r="O48" s="15"/>
      <c r="P48" s="15"/>
      <c r="Q48" s="15"/>
      <c r="R48" s="15"/>
      <c r="S48" s="15"/>
      <c r="T48" s="169" t="s">
        <v>342</v>
      </c>
    </row>
    <row r="49" spans="1:20" ht="38.25" x14ac:dyDescent="0.2">
      <c r="A49" s="1">
        <f t="shared" ref="A49:A52" si="1">A48+1</f>
        <v>38</v>
      </c>
      <c r="B49" s="1" t="s">
        <v>77</v>
      </c>
      <c r="C49" s="2" t="s">
        <v>78</v>
      </c>
      <c r="D49" s="1" t="s">
        <v>52</v>
      </c>
      <c r="E49" s="3">
        <v>120000000</v>
      </c>
      <c r="F49" s="3">
        <v>120000000</v>
      </c>
      <c r="G49" s="1" t="s">
        <v>324</v>
      </c>
      <c r="H49" s="1" t="s">
        <v>220</v>
      </c>
      <c r="I49" s="1"/>
      <c r="J49" s="15"/>
      <c r="K49" s="15"/>
      <c r="L49" s="8" t="s">
        <v>301</v>
      </c>
      <c r="M49" s="8"/>
      <c r="N49" s="15"/>
      <c r="O49" s="15"/>
      <c r="P49" s="15"/>
      <c r="Q49" s="15"/>
      <c r="R49" s="15"/>
      <c r="S49" s="15"/>
      <c r="T49" s="169" t="s">
        <v>310</v>
      </c>
    </row>
    <row r="50" spans="1:20" ht="38.25" x14ac:dyDescent="0.2">
      <c r="A50" s="1">
        <f t="shared" si="1"/>
        <v>39</v>
      </c>
      <c r="B50" s="1" t="s">
        <v>79</v>
      </c>
      <c r="C50" s="2" t="s">
        <v>80</v>
      </c>
      <c r="D50" s="1" t="s">
        <v>5</v>
      </c>
      <c r="E50" s="3">
        <v>20000000</v>
      </c>
      <c r="F50" s="3">
        <v>20000000</v>
      </c>
      <c r="G50" s="1" t="s">
        <v>81</v>
      </c>
      <c r="H50" s="1" t="s">
        <v>220</v>
      </c>
      <c r="I50" s="1"/>
      <c r="J50" s="15"/>
      <c r="K50" s="15"/>
      <c r="L50" s="8"/>
      <c r="M50" s="8"/>
      <c r="N50" s="15"/>
      <c r="O50" s="15"/>
      <c r="P50" s="15"/>
      <c r="Q50" s="15"/>
      <c r="R50" s="15"/>
      <c r="S50" s="15"/>
      <c r="T50" s="8"/>
    </row>
    <row r="51" spans="1:20" ht="63.75" x14ac:dyDescent="0.2">
      <c r="A51" s="1">
        <f t="shared" si="1"/>
        <v>40</v>
      </c>
      <c r="B51" s="9" t="s">
        <v>82</v>
      </c>
      <c r="C51" s="27" t="s">
        <v>83</v>
      </c>
      <c r="D51" s="9" t="s">
        <v>9</v>
      </c>
      <c r="E51" s="24">
        <v>20000000</v>
      </c>
      <c r="F51" s="24">
        <v>20000000</v>
      </c>
      <c r="G51" s="9" t="s">
        <v>81</v>
      </c>
      <c r="H51" s="9" t="s">
        <v>220</v>
      </c>
      <c r="I51" s="9"/>
      <c r="J51" s="20"/>
      <c r="K51" s="20"/>
      <c r="L51" s="174"/>
      <c r="M51" s="174"/>
      <c r="N51" s="20"/>
      <c r="O51" s="20"/>
      <c r="P51" s="20"/>
      <c r="Q51" s="20"/>
      <c r="R51" s="20"/>
      <c r="S51" s="20"/>
      <c r="T51" s="174"/>
    </row>
    <row r="52" spans="1:20" ht="25.5" x14ac:dyDescent="0.2">
      <c r="A52" s="1">
        <f t="shared" si="1"/>
        <v>41</v>
      </c>
      <c r="B52" s="1" t="s">
        <v>84</v>
      </c>
      <c r="C52" s="2" t="s">
        <v>85</v>
      </c>
      <c r="D52" s="1" t="s">
        <v>9</v>
      </c>
      <c r="E52" s="3">
        <v>3000000</v>
      </c>
      <c r="F52" s="3">
        <v>3000000</v>
      </c>
      <c r="G52" s="1" t="s">
        <v>81</v>
      </c>
      <c r="H52" s="1" t="s">
        <v>220</v>
      </c>
      <c r="I52" s="1"/>
      <c r="J52" s="15"/>
      <c r="K52" s="15"/>
      <c r="L52" s="8"/>
      <c r="M52" s="8"/>
      <c r="N52" s="15"/>
      <c r="O52" s="15"/>
      <c r="P52" s="15"/>
      <c r="Q52" s="15"/>
      <c r="R52" s="15"/>
      <c r="S52" s="15"/>
      <c r="T52" s="8"/>
    </row>
    <row r="53" spans="1:20" ht="14.25" customHeight="1" x14ac:dyDescent="0.2">
      <c r="A53" s="287" t="s">
        <v>86</v>
      </c>
      <c r="B53" s="288"/>
      <c r="C53" s="289"/>
      <c r="D53" s="1"/>
      <c r="E53" s="4">
        <f>SUM(E47:E52)</f>
        <v>2785632900</v>
      </c>
      <c r="F53" s="4">
        <f>SUM(F47:F52)</f>
        <v>753000000</v>
      </c>
      <c r="G53" s="1"/>
      <c r="H53" s="1"/>
      <c r="I53" s="1"/>
      <c r="J53" s="15"/>
      <c r="K53" s="15"/>
      <c r="L53" s="8"/>
      <c r="M53" s="8"/>
      <c r="N53" s="15"/>
      <c r="O53" s="15"/>
      <c r="P53" s="15"/>
      <c r="Q53" s="15"/>
      <c r="R53" s="15"/>
      <c r="S53" s="15"/>
      <c r="T53" s="8"/>
    </row>
    <row r="54" spans="1:20" ht="25.5" customHeight="1" x14ac:dyDescent="0.2">
      <c r="A54" s="21"/>
      <c r="B54" s="21"/>
      <c r="C54" s="167" t="s">
        <v>227</v>
      </c>
      <c r="D54" s="21"/>
      <c r="E54" s="21"/>
      <c r="F54" s="21"/>
      <c r="G54" s="21"/>
      <c r="H54" s="21"/>
      <c r="I54" s="21"/>
      <c r="J54" s="22"/>
      <c r="K54" s="22"/>
      <c r="L54" s="173"/>
      <c r="M54" s="173"/>
      <c r="N54" s="22"/>
      <c r="O54" s="22"/>
      <c r="P54" s="22"/>
      <c r="Q54" s="22"/>
      <c r="R54" s="22"/>
      <c r="S54" s="22"/>
      <c r="T54" s="173"/>
    </row>
    <row r="55" spans="1:20" ht="25.5" customHeight="1" x14ac:dyDescent="0.2">
      <c r="A55" s="26"/>
      <c r="B55" s="26"/>
      <c r="C55" s="168" t="s">
        <v>228</v>
      </c>
      <c r="D55" s="26"/>
      <c r="E55" s="26"/>
      <c r="F55" s="26"/>
      <c r="G55" s="26"/>
      <c r="H55" s="26"/>
      <c r="I55" s="26"/>
      <c r="J55" s="22"/>
      <c r="K55" s="22"/>
      <c r="L55" s="173"/>
      <c r="M55" s="173"/>
      <c r="N55" s="22"/>
      <c r="O55" s="22"/>
      <c r="P55" s="22"/>
      <c r="Q55" s="22"/>
      <c r="R55" s="22"/>
      <c r="S55" s="22"/>
      <c r="T55" s="173"/>
    </row>
    <row r="56" spans="1:20" ht="63.75" x14ac:dyDescent="0.2">
      <c r="A56" s="1">
        <v>42</v>
      </c>
      <c r="B56" s="1" t="s">
        <v>87</v>
      </c>
      <c r="C56" s="2" t="s">
        <v>88</v>
      </c>
      <c r="D56" s="1" t="s">
        <v>9</v>
      </c>
      <c r="E56" s="3">
        <v>98000000</v>
      </c>
      <c r="F56" s="3">
        <v>98000000</v>
      </c>
      <c r="G56" s="1" t="s">
        <v>29</v>
      </c>
      <c r="H56" s="1" t="s">
        <v>220</v>
      </c>
      <c r="I56" s="1"/>
      <c r="J56" s="15"/>
      <c r="K56" s="15"/>
      <c r="L56" s="8"/>
      <c r="M56" s="8"/>
      <c r="N56" s="15"/>
      <c r="O56" s="15"/>
      <c r="P56" s="15"/>
      <c r="Q56" s="15"/>
      <c r="R56" s="15"/>
      <c r="S56" s="15"/>
      <c r="T56" s="169" t="s">
        <v>294</v>
      </c>
    </row>
    <row r="57" spans="1:20" ht="25.5" x14ac:dyDescent="0.2">
      <c r="A57" s="1">
        <f>A56+1</f>
        <v>43</v>
      </c>
      <c r="B57" s="1" t="s">
        <v>89</v>
      </c>
      <c r="C57" s="2" t="s">
        <v>90</v>
      </c>
      <c r="D57" s="1" t="s">
        <v>9</v>
      </c>
      <c r="E57" s="3">
        <v>980000000</v>
      </c>
      <c r="F57" s="3">
        <v>980000000</v>
      </c>
      <c r="G57" s="1" t="s">
        <v>6</v>
      </c>
      <c r="H57" s="1" t="s">
        <v>220</v>
      </c>
      <c r="I57" s="1"/>
      <c r="J57" s="15"/>
      <c r="K57" s="15"/>
      <c r="L57" s="8"/>
      <c r="M57" s="8"/>
      <c r="N57" s="15"/>
      <c r="O57" s="15"/>
      <c r="P57" s="15"/>
      <c r="Q57" s="15"/>
      <c r="R57" s="15"/>
      <c r="S57" s="15"/>
      <c r="T57" s="8"/>
    </row>
    <row r="58" spans="1:20" ht="51" x14ac:dyDescent="0.2">
      <c r="A58" s="1">
        <f t="shared" ref="A58:A90" si="2">A57+1</f>
        <v>44</v>
      </c>
      <c r="B58" s="1" t="s">
        <v>91</v>
      </c>
      <c r="C58" s="2" t="s">
        <v>92</v>
      </c>
      <c r="D58" s="1" t="s">
        <v>9</v>
      </c>
      <c r="E58" s="3">
        <v>865837600</v>
      </c>
      <c r="F58" s="3">
        <v>450000000</v>
      </c>
      <c r="G58" s="1" t="s">
        <v>6</v>
      </c>
      <c r="H58" s="1" t="s">
        <v>220</v>
      </c>
      <c r="I58" s="1"/>
      <c r="J58" s="15"/>
      <c r="K58" s="15"/>
      <c r="L58" s="172" t="s">
        <v>295</v>
      </c>
      <c r="M58" s="172"/>
      <c r="N58" s="15"/>
      <c r="O58" s="15"/>
      <c r="P58" s="15"/>
      <c r="Q58" s="15"/>
      <c r="R58" s="15"/>
      <c r="S58" s="15"/>
      <c r="T58" s="171" t="s">
        <v>309</v>
      </c>
    </row>
    <row r="59" spans="1:20" ht="63.75" x14ac:dyDescent="0.2">
      <c r="A59" s="1">
        <f t="shared" si="2"/>
        <v>45</v>
      </c>
      <c r="B59" s="1" t="s">
        <v>93</v>
      </c>
      <c r="C59" s="2" t="s">
        <v>94</v>
      </c>
      <c r="D59" s="1" t="s">
        <v>9</v>
      </c>
      <c r="E59" s="3">
        <v>90000000</v>
      </c>
      <c r="F59" s="3">
        <v>90000000</v>
      </c>
      <c r="G59" s="1" t="s">
        <v>29</v>
      </c>
      <c r="H59" s="1" t="s">
        <v>220</v>
      </c>
      <c r="I59" s="1"/>
      <c r="J59" s="15"/>
      <c r="K59" s="15"/>
      <c r="L59" s="8"/>
      <c r="M59" s="8"/>
      <c r="N59" s="15"/>
      <c r="O59" s="15"/>
      <c r="P59" s="15"/>
      <c r="Q59" s="15"/>
      <c r="R59" s="15"/>
      <c r="S59" s="15"/>
      <c r="T59" s="169" t="s">
        <v>294</v>
      </c>
    </row>
    <row r="60" spans="1:20" ht="63.75" x14ac:dyDescent="0.2">
      <c r="A60" s="1">
        <f t="shared" si="2"/>
        <v>46</v>
      </c>
      <c r="B60" s="1" t="s">
        <v>95</v>
      </c>
      <c r="C60" s="2" t="s">
        <v>96</v>
      </c>
      <c r="D60" s="1" t="s">
        <v>9</v>
      </c>
      <c r="E60" s="3">
        <v>80000000</v>
      </c>
      <c r="F60" s="3">
        <v>80000000</v>
      </c>
      <c r="G60" s="1" t="s">
        <v>29</v>
      </c>
      <c r="H60" s="1" t="s">
        <v>220</v>
      </c>
      <c r="I60" s="1"/>
      <c r="J60" s="15"/>
      <c r="K60" s="15"/>
      <c r="L60" s="8"/>
      <c r="M60" s="8"/>
      <c r="N60" s="15"/>
      <c r="O60" s="15"/>
      <c r="P60" s="15"/>
      <c r="Q60" s="15"/>
      <c r="R60" s="15"/>
      <c r="S60" s="15"/>
      <c r="T60" s="169" t="s">
        <v>294</v>
      </c>
    </row>
    <row r="61" spans="1:20" ht="63.75" x14ac:dyDescent="0.2">
      <c r="A61" s="1">
        <f t="shared" si="2"/>
        <v>47</v>
      </c>
      <c r="B61" s="1" t="s">
        <v>97</v>
      </c>
      <c r="C61" s="2" t="s">
        <v>98</v>
      </c>
      <c r="D61" s="1" t="s">
        <v>9</v>
      </c>
      <c r="E61" s="3">
        <v>20000000</v>
      </c>
      <c r="F61" s="3">
        <v>20000000</v>
      </c>
      <c r="G61" s="1" t="s">
        <v>81</v>
      </c>
      <c r="H61" s="1" t="s">
        <v>220</v>
      </c>
      <c r="I61" s="1"/>
      <c r="J61" s="15"/>
      <c r="K61" s="15"/>
      <c r="L61" s="8"/>
      <c r="M61" s="8"/>
      <c r="N61" s="15"/>
      <c r="O61" s="15"/>
      <c r="P61" s="15"/>
      <c r="Q61" s="15"/>
      <c r="R61" s="15"/>
      <c r="S61" s="15"/>
      <c r="T61" s="169" t="s">
        <v>294</v>
      </c>
    </row>
    <row r="62" spans="1:20" ht="63.75" x14ac:dyDescent="0.2">
      <c r="A62" s="1">
        <f t="shared" si="2"/>
        <v>48</v>
      </c>
      <c r="B62" s="1" t="s">
        <v>99</v>
      </c>
      <c r="C62" s="2" t="s">
        <v>100</v>
      </c>
      <c r="D62" s="1" t="s">
        <v>9</v>
      </c>
      <c r="E62" s="3">
        <v>80000000</v>
      </c>
      <c r="F62" s="3">
        <v>80000000</v>
      </c>
      <c r="G62" s="1" t="s">
        <v>29</v>
      </c>
      <c r="H62" s="1" t="s">
        <v>220</v>
      </c>
      <c r="I62" s="1"/>
      <c r="J62" s="15"/>
      <c r="K62" s="15"/>
      <c r="L62" s="8"/>
      <c r="M62" s="8"/>
      <c r="N62" s="15"/>
      <c r="O62" s="15"/>
      <c r="P62" s="15"/>
      <c r="Q62" s="15"/>
      <c r="R62" s="15"/>
      <c r="S62" s="15"/>
      <c r="T62" s="169" t="s">
        <v>294</v>
      </c>
    </row>
    <row r="63" spans="1:20" ht="51" x14ac:dyDescent="0.2">
      <c r="A63" s="1">
        <f t="shared" si="2"/>
        <v>49</v>
      </c>
      <c r="B63" s="1" t="s">
        <v>101</v>
      </c>
      <c r="C63" s="2" t="s">
        <v>102</v>
      </c>
      <c r="D63" s="1" t="s">
        <v>9</v>
      </c>
      <c r="E63" s="3">
        <v>185575000</v>
      </c>
      <c r="F63" s="3">
        <v>185575000</v>
      </c>
      <c r="G63" s="1" t="s">
        <v>6</v>
      </c>
      <c r="H63" s="1" t="s">
        <v>220</v>
      </c>
      <c r="I63" s="1"/>
      <c r="J63" s="15"/>
      <c r="K63" s="15"/>
      <c r="L63" s="8"/>
      <c r="M63" s="8"/>
      <c r="N63" s="15"/>
      <c r="O63" s="15"/>
      <c r="P63" s="15"/>
      <c r="Q63" s="15"/>
      <c r="R63" s="15"/>
      <c r="S63" s="15"/>
      <c r="T63" s="8"/>
    </row>
    <row r="64" spans="1:20" ht="63.75" x14ac:dyDescent="0.2">
      <c r="A64" s="1">
        <f t="shared" si="2"/>
        <v>50</v>
      </c>
      <c r="B64" s="1" t="s">
        <v>103</v>
      </c>
      <c r="C64" s="2" t="s">
        <v>104</v>
      </c>
      <c r="D64" s="1" t="s">
        <v>9</v>
      </c>
      <c r="E64" s="3">
        <v>80000000</v>
      </c>
      <c r="F64" s="3">
        <v>80000000</v>
      </c>
      <c r="G64" s="1" t="s">
        <v>29</v>
      </c>
      <c r="H64" s="1" t="s">
        <v>220</v>
      </c>
      <c r="I64" s="1"/>
      <c r="J64" s="15"/>
      <c r="K64" s="15"/>
      <c r="L64" s="8"/>
      <c r="M64" s="8"/>
      <c r="N64" s="15"/>
      <c r="O64" s="15"/>
      <c r="P64" s="15"/>
      <c r="Q64" s="15"/>
      <c r="R64" s="15"/>
      <c r="S64" s="15"/>
      <c r="T64" s="169" t="s">
        <v>294</v>
      </c>
    </row>
    <row r="65" spans="1:20" ht="63.75" x14ac:dyDescent="0.2">
      <c r="A65" s="1">
        <f t="shared" si="2"/>
        <v>51</v>
      </c>
      <c r="B65" s="1" t="s">
        <v>105</v>
      </c>
      <c r="C65" s="2" t="s">
        <v>106</v>
      </c>
      <c r="D65" s="1" t="s">
        <v>9</v>
      </c>
      <c r="E65" s="3">
        <v>80000000</v>
      </c>
      <c r="F65" s="3">
        <v>80000000</v>
      </c>
      <c r="G65" s="1" t="s">
        <v>29</v>
      </c>
      <c r="H65" s="1" t="s">
        <v>220</v>
      </c>
      <c r="I65" s="1"/>
      <c r="J65" s="15"/>
      <c r="K65" s="15"/>
      <c r="L65" s="8"/>
      <c r="M65" s="8"/>
      <c r="N65" s="15"/>
      <c r="O65" s="15"/>
      <c r="P65" s="15"/>
      <c r="Q65" s="15"/>
      <c r="R65" s="15"/>
      <c r="S65" s="15"/>
      <c r="T65" s="169" t="s">
        <v>294</v>
      </c>
    </row>
    <row r="66" spans="1:20" ht="63.75" x14ac:dyDescent="0.2">
      <c r="A66" s="1">
        <f t="shared" si="2"/>
        <v>52</v>
      </c>
      <c r="B66" s="1" t="s">
        <v>107</v>
      </c>
      <c r="C66" s="2" t="s">
        <v>108</v>
      </c>
      <c r="D66" s="1" t="s">
        <v>9</v>
      </c>
      <c r="E66" s="3">
        <v>80000000</v>
      </c>
      <c r="F66" s="3">
        <v>80000000</v>
      </c>
      <c r="G66" s="1" t="s">
        <v>29</v>
      </c>
      <c r="H66" s="1" t="s">
        <v>220</v>
      </c>
      <c r="I66" s="1"/>
      <c r="J66" s="15"/>
      <c r="K66" s="15"/>
      <c r="L66" s="8"/>
      <c r="M66" s="8"/>
      <c r="N66" s="15"/>
      <c r="O66" s="15"/>
      <c r="P66" s="15"/>
      <c r="Q66" s="15"/>
      <c r="R66" s="15"/>
      <c r="S66" s="15"/>
      <c r="T66" s="169" t="s">
        <v>294</v>
      </c>
    </row>
    <row r="67" spans="1:20" ht="63.75" x14ac:dyDescent="0.2">
      <c r="A67" s="1">
        <f t="shared" si="2"/>
        <v>53</v>
      </c>
      <c r="B67" s="1" t="s">
        <v>109</v>
      </c>
      <c r="C67" s="2" t="s">
        <v>110</v>
      </c>
      <c r="D67" s="1" t="s">
        <v>9</v>
      </c>
      <c r="E67" s="3">
        <v>80000000</v>
      </c>
      <c r="F67" s="3">
        <v>80000000</v>
      </c>
      <c r="G67" s="1" t="s">
        <v>29</v>
      </c>
      <c r="H67" s="1" t="s">
        <v>220</v>
      </c>
      <c r="I67" s="1"/>
      <c r="J67" s="15"/>
      <c r="K67" s="15"/>
      <c r="L67" s="8"/>
      <c r="M67" s="8"/>
      <c r="N67" s="15"/>
      <c r="O67" s="15"/>
      <c r="P67" s="15"/>
      <c r="Q67" s="15"/>
      <c r="R67" s="15"/>
      <c r="S67" s="15"/>
      <c r="T67" s="169" t="s">
        <v>294</v>
      </c>
    </row>
    <row r="68" spans="1:20" ht="63.75" x14ac:dyDescent="0.2">
      <c r="A68" s="1">
        <f t="shared" si="2"/>
        <v>54</v>
      </c>
      <c r="B68" s="1" t="s">
        <v>111</v>
      </c>
      <c r="C68" s="2" t="s">
        <v>112</v>
      </c>
      <c r="D68" s="1" t="s">
        <v>9</v>
      </c>
      <c r="E68" s="3">
        <v>80000000</v>
      </c>
      <c r="F68" s="3">
        <v>80000000</v>
      </c>
      <c r="G68" s="1" t="s">
        <v>29</v>
      </c>
      <c r="H68" s="1" t="s">
        <v>220</v>
      </c>
      <c r="I68" s="1"/>
      <c r="J68" s="15"/>
      <c r="K68" s="15"/>
      <c r="L68" s="8"/>
      <c r="M68" s="8"/>
      <c r="N68" s="15"/>
      <c r="O68" s="15"/>
      <c r="P68" s="15"/>
      <c r="Q68" s="15"/>
      <c r="R68" s="15"/>
      <c r="S68" s="15"/>
      <c r="T68" s="169" t="s">
        <v>294</v>
      </c>
    </row>
    <row r="69" spans="1:20" ht="63.75" x14ac:dyDescent="0.2">
      <c r="A69" s="1">
        <f t="shared" si="2"/>
        <v>55</v>
      </c>
      <c r="B69" s="1" t="s">
        <v>113</v>
      </c>
      <c r="C69" s="2" t="s">
        <v>114</v>
      </c>
      <c r="D69" s="1" t="s">
        <v>9</v>
      </c>
      <c r="E69" s="3">
        <v>60000000</v>
      </c>
      <c r="F69" s="3">
        <v>60000000</v>
      </c>
      <c r="G69" s="1" t="s">
        <v>29</v>
      </c>
      <c r="H69" s="1" t="s">
        <v>220</v>
      </c>
      <c r="I69" s="1"/>
      <c r="J69" s="15"/>
      <c r="K69" s="15"/>
      <c r="L69" s="8"/>
      <c r="M69" s="8"/>
      <c r="N69" s="15"/>
      <c r="O69" s="15"/>
      <c r="P69" s="15"/>
      <c r="Q69" s="15"/>
      <c r="R69" s="15"/>
      <c r="S69" s="15"/>
      <c r="T69" s="169" t="s">
        <v>293</v>
      </c>
    </row>
    <row r="70" spans="1:20" ht="63.75" x14ac:dyDescent="0.2">
      <c r="A70" s="1">
        <f t="shared" si="2"/>
        <v>56</v>
      </c>
      <c r="B70" s="1" t="s">
        <v>115</v>
      </c>
      <c r="C70" s="2" t="s">
        <v>116</v>
      </c>
      <c r="D70" s="1" t="s">
        <v>9</v>
      </c>
      <c r="E70" s="3">
        <v>60000000</v>
      </c>
      <c r="F70" s="3">
        <v>60000000</v>
      </c>
      <c r="G70" s="1" t="s">
        <v>29</v>
      </c>
      <c r="H70" s="1" t="s">
        <v>220</v>
      </c>
      <c r="I70" s="1"/>
      <c r="J70" s="15"/>
      <c r="K70" s="15"/>
      <c r="L70" s="8"/>
      <c r="M70" s="8"/>
      <c r="N70" s="15"/>
      <c r="O70" s="15"/>
      <c r="P70" s="15"/>
      <c r="Q70" s="15"/>
      <c r="R70" s="15"/>
      <c r="S70" s="15"/>
      <c r="T70" s="169" t="s">
        <v>293</v>
      </c>
    </row>
    <row r="71" spans="1:20" ht="63.75" x14ac:dyDescent="0.2">
      <c r="A71" s="1">
        <f t="shared" si="2"/>
        <v>57</v>
      </c>
      <c r="B71" s="1" t="s">
        <v>117</v>
      </c>
      <c r="C71" s="2" t="s">
        <v>118</v>
      </c>
      <c r="D71" s="1" t="s">
        <v>9</v>
      </c>
      <c r="E71" s="3">
        <v>60000000</v>
      </c>
      <c r="F71" s="3">
        <v>60000000</v>
      </c>
      <c r="G71" s="1" t="s">
        <v>29</v>
      </c>
      <c r="H71" s="1" t="s">
        <v>220</v>
      </c>
      <c r="I71" s="1"/>
      <c r="J71" s="15"/>
      <c r="K71" s="15"/>
      <c r="L71" s="8"/>
      <c r="M71" s="8"/>
      <c r="N71" s="15"/>
      <c r="O71" s="15"/>
      <c r="P71" s="15"/>
      <c r="Q71" s="15"/>
      <c r="R71" s="15"/>
      <c r="S71" s="15"/>
      <c r="T71" s="169" t="s">
        <v>293</v>
      </c>
    </row>
    <row r="72" spans="1:20" ht="63.75" x14ac:dyDescent="0.2">
      <c r="A72" s="1">
        <f t="shared" si="2"/>
        <v>58</v>
      </c>
      <c r="B72" s="1" t="s">
        <v>119</v>
      </c>
      <c r="C72" s="2" t="s">
        <v>120</v>
      </c>
      <c r="D72" s="1" t="s">
        <v>9</v>
      </c>
      <c r="E72" s="3">
        <v>60000000</v>
      </c>
      <c r="F72" s="3">
        <v>60000000</v>
      </c>
      <c r="G72" s="1" t="s">
        <v>29</v>
      </c>
      <c r="H72" s="1" t="s">
        <v>220</v>
      </c>
      <c r="I72" s="1"/>
      <c r="J72" s="15"/>
      <c r="K72" s="15"/>
      <c r="L72" s="8"/>
      <c r="M72" s="8"/>
      <c r="N72" s="15"/>
      <c r="O72" s="15"/>
      <c r="P72" s="15"/>
      <c r="Q72" s="15"/>
      <c r="R72" s="15"/>
      <c r="S72" s="15"/>
      <c r="T72" s="169" t="s">
        <v>293</v>
      </c>
    </row>
    <row r="73" spans="1:20" ht="63.75" x14ac:dyDescent="0.2">
      <c r="A73" s="1">
        <f t="shared" si="2"/>
        <v>59</v>
      </c>
      <c r="B73" s="1" t="s">
        <v>121</v>
      </c>
      <c r="C73" s="2" t="s">
        <v>122</v>
      </c>
      <c r="D73" s="1" t="s">
        <v>9</v>
      </c>
      <c r="E73" s="3">
        <v>60000000</v>
      </c>
      <c r="F73" s="3">
        <v>60000000</v>
      </c>
      <c r="G73" s="1" t="s">
        <v>29</v>
      </c>
      <c r="H73" s="1" t="s">
        <v>220</v>
      </c>
      <c r="I73" s="1"/>
      <c r="J73" s="15"/>
      <c r="K73" s="15"/>
      <c r="L73" s="8"/>
      <c r="M73" s="8"/>
      <c r="N73" s="15"/>
      <c r="O73" s="15"/>
      <c r="P73" s="15"/>
      <c r="Q73" s="15"/>
      <c r="R73" s="15"/>
      <c r="S73" s="15"/>
      <c r="T73" s="169" t="s">
        <v>293</v>
      </c>
    </row>
    <row r="74" spans="1:20" ht="63.75" x14ac:dyDescent="0.2">
      <c r="A74" s="1">
        <f t="shared" si="2"/>
        <v>60</v>
      </c>
      <c r="B74" s="1" t="s">
        <v>123</v>
      </c>
      <c r="C74" s="2" t="s">
        <v>124</v>
      </c>
      <c r="D74" s="1" t="s">
        <v>9</v>
      </c>
      <c r="E74" s="3">
        <v>60000000</v>
      </c>
      <c r="F74" s="3">
        <v>60000000</v>
      </c>
      <c r="G74" s="1" t="s">
        <v>29</v>
      </c>
      <c r="H74" s="1" t="s">
        <v>220</v>
      </c>
      <c r="I74" s="1"/>
      <c r="J74" s="15"/>
      <c r="K74" s="15"/>
      <c r="L74" s="8"/>
      <c r="M74" s="8"/>
      <c r="N74" s="15"/>
      <c r="O74" s="15"/>
      <c r="P74" s="15"/>
      <c r="Q74" s="15"/>
      <c r="R74" s="15"/>
      <c r="S74" s="15"/>
      <c r="T74" s="169" t="s">
        <v>293</v>
      </c>
    </row>
    <row r="75" spans="1:20" ht="63.75" x14ac:dyDescent="0.2">
      <c r="A75" s="1">
        <f t="shared" si="2"/>
        <v>61</v>
      </c>
      <c r="B75" s="1" t="s">
        <v>125</v>
      </c>
      <c r="C75" s="2" t="s">
        <v>126</v>
      </c>
      <c r="D75" s="1" t="s">
        <v>9</v>
      </c>
      <c r="E75" s="3">
        <v>60000000</v>
      </c>
      <c r="F75" s="3">
        <v>60000000</v>
      </c>
      <c r="G75" s="1" t="s">
        <v>29</v>
      </c>
      <c r="H75" s="1" t="s">
        <v>220</v>
      </c>
      <c r="I75" s="1"/>
      <c r="J75" s="15"/>
      <c r="K75" s="15"/>
      <c r="L75" s="8"/>
      <c r="M75" s="8"/>
      <c r="N75" s="15"/>
      <c r="O75" s="15"/>
      <c r="P75" s="15"/>
      <c r="Q75" s="15"/>
      <c r="R75" s="15"/>
      <c r="S75" s="15"/>
      <c r="T75" s="169" t="s">
        <v>293</v>
      </c>
    </row>
    <row r="76" spans="1:20" ht="63.75" x14ac:dyDescent="0.2">
      <c r="A76" s="1">
        <f t="shared" si="2"/>
        <v>62</v>
      </c>
      <c r="B76" s="1" t="s">
        <v>127</v>
      </c>
      <c r="C76" s="2" t="s">
        <v>128</v>
      </c>
      <c r="D76" s="1" t="s">
        <v>9</v>
      </c>
      <c r="E76" s="3">
        <v>60000000</v>
      </c>
      <c r="F76" s="3">
        <v>60000000</v>
      </c>
      <c r="G76" s="1" t="s">
        <v>29</v>
      </c>
      <c r="H76" s="1" t="s">
        <v>220</v>
      </c>
      <c r="I76" s="1"/>
      <c r="J76" s="15"/>
      <c r="K76" s="15"/>
      <c r="L76" s="8"/>
      <c r="M76" s="8"/>
      <c r="N76" s="15"/>
      <c r="O76" s="15"/>
      <c r="P76" s="15"/>
      <c r="Q76" s="15"/>
      <c r="R76" s="15"/>
      <c r="S76" s="15"/>
      <c r="T76" s="169" t="s">
        <v>293</v>
      </c>
    </row>
    <row r="77" spans="1:20" ht="63.75" x14ac:dyDescent="0.2">
      <c r="A77" s="1">
        <f t="shared" si="2"/>
        <v>63</v>
      </c>
      <c r="B77" s="1" t="s">
        <v>129</v>
      </c>
      <c r="C77" s="2" t="s">
        <v>130</v>
      </c>
      <c r="D77" s="1" t="s">
        <v>9</v>
      </c>
      <c r="E77" s="3">
        <v>60000000</v>
      </c>
      <c r="F77" s="3">
        <v>60000000</v>
      </c>
      <c r="G77" s="1" t="s">
        <v>29</v>
      </c>
      <c r="H77" s="1" t="s">
        <v>220</v>
      </c>
      <c r="I77" s="1"/>
      <c r="J77" s="15"/>
      <c r="K77" s="15"/>
      <c r="L77" s="8"/>
      <c r="M77" s="8"/>
      <c r="N77" s="15"/>
      <c r="O77" s="15"/>
      <c r="P77" s="15"/>
      <c r="Q77" s="15"/>
      <c r="R77" s="15"/>
      <c r="S77" s="15"/>
      <c r="T77" s="169" t="s">
        <v>293</v>
      </c>
    </row>
    <row r="78" spans="1:20" ht="63.75" x14ac:dyDescent="0.2">
      <c r="A78" s="1">
        <f t="shared" si="2"/>
        <v>64</v>
      </c>
      <c r="B78" s="1" t="s">
        <v>131</v>
      </c>
      <c r="C78" s="2" t="s">
        <v>132</v>
      </c>
      <c r="D78" s="1" t="s">
        <v>9</v>
      </c>
      <c r="E78" s="3">
        <v>60000000</v>
      </c>
      <c r="F78" s="3">
        <v>60000000</v>
      </c>
      <c r="G78" s="1" t="s">
        <v>29</v>
      </c>
      <c r="H78" s="1" t="s">
        <v>220</v>
      </c>
      <c r="I78" s="1"/>
      <c r="J78" s="15"/>
      <c r="K78" s="15"/>
      <c r="L78" s="8"/>
      <c r="M78" s="8"/>
      <c r="N78" s="15"/>
      <c r="O78" s="15"/>
      <c r="P78" s="15"/>
      <c r="Q78" s="15"/>
      <c r="R78" s="15"/>
      <c r="S78" s="15"/>
      <c r="T78" s="169" t="s">
        <v>293</v>
      </c>
    </row>
    <row r="79" spans="1:20" ht="63.75" x14ac:dyDescent="0.2">
      <c r="A79" s="1">
        <f t="shared" si="2"/>
        <v>65</v>
      </c>
      <c r="B79" s="1" t="s">
        <v>133</v>
      </c>
      <c r="C79" s="2" t="s">
        <v>134</v>
      </c>
      <c r="D79" s="1" t="s">
        <v>9</v>
      </c>
      <c r="E79" s="3">
        <v>60000000</v>
      </c>
      <c r="F79" s="3">
        <v>60000000</v>
      </c>
      <c r="G79" s="1" t="s">
        <v>29</v>
      </c>
      <c r="H79" s="1" t="s">
        <v>220</v>
      </c>
      <c r="I79" s="1"/>
      <c r="J79" s="15"/>
      <c r="K79" s="15"/>
      <c r="L79" s="8"/>
      <c r="M79" s="8"/>
      <c r="N79" s="15"/>
      <c r="O79" s="15"/>
      <c r="P79" s="15"/>
      <c r="Q79" s="15"/>
      <c r="R79" s="15"/>
      <c r="S79" s="15"/>
      <c r="T79" s="169" t="s">
        <v>294</v>
      </c>
    </row>
    <row r="80" spans="1:20" ht="63.75" x14ac:dyDescent="0.2">
      <c r="A80" s="1">
        <f t="shared" si="2"/>
        <v>66</v>
      </c>
      <c r="B80" s="1" t="s">
        <v>135</v>
      </c>
      <c r="C80" s="2" t="s">
        <v>136</v>
      </c>
      <c r="D80" s="1" t="s">
        <v>9</v>
      </c>
      <c r="E80" s="3">
        <v>60000000</v>
      </c>
      <c r="F80" s="3">
        <v>60000000</v>
      </c>
      <c r="G80" s="1" t="s">
        <v>29</v>
      </c>
      <c r="H80" s="1" t="s">
        <v>220</v>
      </c>
      <c r="I80" s="1"/>
      <c r="J80" s="15"/>
      <c r="K80" s="15"/>
      <c r="L80" s="8"/>
      <c r="M80" s="8"/>
      <c r="N80" s="15"/>
      <c r="O80" s="15"/>
      <c r="P80" s="15"/>
      <c r="Q80" s="15"/>
      <c r="R80" s="15"/>
      <c r="S80" s="15"/>
      <c r="T80" s="169" t="s">
        <v>293</v>
      </c>
    </row>
    <row r="81" spans="1:20" ht="63.75" x14ac:dyDescent="0.2">
      <c r="A81" s="1">
        <f t="shared" si="2"/>
        <v>67</v>
      </c>
      <c r="B81" s="1" t="s">
        <v>137</v>
      </c>
      <c r="C81" s="2" t="s">
        <v>138</v>
      </c>
      <c r="D81" s="1" t="s">
        <v>9</v>
      </c>
      <c r="E81" s="3">
        <v>150000000</v>
      </c>
      <c r="F81" s="3">
        <v>150000000</v>
      </c>
      <c r="G81" s="1" t="s">
        <v>6</v>
      </c>
      <c r="H81" s="1" t="s">
        <v>220</v>
      </c>
      <c r="I81" s="1"/>
      <c r="J81" s="15"/>
      <c r="K81" s="15"/>
      <c r="L81" s="8"/>
      <c r="M81" s="8"/>
      <c r="N81" s="15"/>
      <c r="O81" s="15"/>
      <c r="P81" s="15"/>
      <c r="Q81" s="15"/>
      <c r="R81" s="15"/>
      <c r="S81" s="15"/>
      <c r="T81" s="169" t="s">
        <v>293</v>
      </c>
    </row>
    <row r="82" spans="1:20" ht="14.25" customHeight="1" x14ac:dyDescent="0.2">
      <c r="A82" s="1"/>
      <c r="B82" s="197"/>
      <c r="C82" s="197"/>
      <c r="D82" s="1"/>
      <c r="E82" s="4">
        <f>SUM(E56:E81)</f>
        <v>3669412600</v>
      </c>
      <c r="F82" s="4">
        <f>SUM(F56:F81)</f>
        <v>3253575000</v>
      </c>
      <c r="G82" s="1"/>
      <c r="H82" s="1"/>
      <c r="I82" s="1"/>
      <c r="J82" s="15"/>
      <c r="K82" s="15"/>
      <c r="L82" s="8"/>
      <c r="M82" s="8"/>
      <c r="N82" s="15"/>
      <c r="O82" s="15"/>
      <c r="P82" s="15"/>
      <c r="Q82" s="15"/>
      <c r="R82" s="15"/>
      <c r="S82" s="15"/>
      <c r="T82" s="8"/>
    </row>
    <row r="83" spans="1:20" ht="26.25" customHeight="1" x14ac:dyDescent="0.2">
      <c r="A83" s="1"/>
      <c r="B83" s="26"/>
      <c r="C83" s="168" t="s">
        <v>229</v>
      </c>
      <c r="D83" s="26"/>
      <c r="E83" s="26"/>
      <c r="F83" s="26"/>
      <c r="G83" s="26"/>
      <c r="H83" s="26"/>
      <c r="I83" s="26"/>
      <c r="J83" s="22"/>
      <c r="K83" s="22"/>
      <c r="L83" s="173"/>
      <c r="M83" s="173"/>
      <c r="N83" s="22"/>
      <c r="O83" s="22"/>
      <c r="P83" s="22"/>
      <c r="Q83" s="22"/>
      <c r="R83" s="22"/>
      <c r="S83" s="22"/>
      <c r="T83" s="173"/>
    </row>
    <row r="84" spans="1:20" ht="63.75" x14ac:dyDescent="0.2">
      <c r="A84" s="1">
        <v>68</v>
      </c>
      <c r="B84" s="1" t="s">
        <v>139</v>
      </c>
      <c r="C84" s="2" t="s">
        <v>140</v>
      </c>
      <c r="D84" s="1" t="s">
        <v>9</v>
      </c>
      <c r="E84" s="3">
        <v>350000000</v>
      </c>
      <c r="F84" s="3">
        <v>350000000</v>
      </c>
      <c r="G84" s="1" t="s">
        <v>6</v>
      </c>
      <c r="H84" s="1" t="s">
        <v>220</v>
      </c>
      <c r="I84" s="1"/>
      <c r="J84" s="15"/>
      <c r="K84" s="15"/>
      <c r="L84" s="177" t="s">
        <v>343</v>
      </c>
      <c r="M84" s="177" t="s">
        <v>372</v>
      </c>
      <c r="N84" s="15"/>
      <c r="O84" s="15"/>
      <c r="P84" s="15"/>
      <c r="Q84" s="15"/>
      <c r="R84" s="15"/>
      <c r="S84" s="15"/>
      <c r="T84" s="169" t="s">
        <v>293</v>
      </c>
    </row>
    <row r="85" spans="1:20" ht="25.5" x14ac:dyDescent="0.2">
      <c r="A85" s="1">
        <f t="shared" si="2"/>
        <v>69</v>
      </c>
      <c r="B85" s="1" t="s">
        <v>141</v>
      </c>
      <c r="C85" s="2" t="s">
        <v>142</v>
      </c>
      <c r="D85" s="1" t="s">
        <v>9</v>
      </c>
      <c r="E85" s="3">
        <v>500000000</v>
      </c>
      <c r="F85" s="3">
        <v>500000000</v>
      </c>
      <c r="G85" s="1" t="s">
        <v>6</v>
      </c>
      <c r="H85" s="1" t="s">
        <v>220</v>
      </c>
      <c r="I85" s="1"/>
      <c r="J85" s="15"/>
      <c r="K85" s="15"/>
      <c r="L85" s="8"/>
      <c r="M85" s="8"/>
      <c r="N85" s="15"/>
      <c r="O85" s="15"/>
      <c r="P85" s="15"/>
      <c r="Q85" s="15"/>
      <c r="R85" s="15"/>
      <c r="S85" s="15"/>
      <c r="T85" s="8"/>
    </row>
    <row r="86" spans="1:20" ht="38.25" x14ac:dyDescent="0.2">
      <c r="A86" s="1">
        <f t="shared" si="2"/>
        <v>70</v>
      </c>
      <c r="B86" s="1" t="s">
        <v>143</v>
      </c>
      <c r="C86" s="2" t="s">
        <v>144</v>
      </c>
      <c r="D86" s="1" t="s">
        <v>9</v>
      </c>
      <c r="E86" s="3">
        <v>350000000</v>
      </c>
      <c r="F86" s="3">
        <v>350000000</v>
      </c>
      <c r="G86" s="1" t="s">
        <v>6</v>
      </c>
      <c r="H86" s="1" t="s">
        <v>220</v>
      </c>
      <c r="I86" s="1"/>
      <c r="J86" s="15"/>
      <c r="K86" s="15"/>
      <c r="L86" s="195" t="s">
        <v>341</v>
      </c>
      <c r="M86" s="195"/>
      <c r="N86" s="15"/>
      <c r="O86" s="15"/>
      <c r="P86" s="15"/>
      <c r="Q86" s="15"/>
      <c r="R86" s="15"/>
      <c r="S86" s="15"/>
      <c r="T86" s="169" t="s">
        <v>340</v>
      </c>
    </row>
    <row r="87" spans="1:20" ht="63.75" x14ac:dyDescent="0.2">
      <c r="A87" s="1">
        <f t="shared" si="2"/>
        <v>71</v>
      </c>
      <c r="B87" s="1" t="s">
        <v>145</v>
      </c>
      <c r="C87" s="2" t="s">
        <v>146</v>
      </c>
      <c r="D87" s="1" t="s">
        <v>9</v>
      </c>
      <c r="E87" s="3">
        <v>100000000</v>
      </c>
      <c r="F87" s="3">
        <v>100000000</v>
      </c>
      <c r="G87" s="1" t="s">
        <v>29</v>
      </c>
      <c r="H87" s="1" t="s">
        <v>220</v>
      </c>
      <c r="I87" s="1"/>
      <c r="J87" s="15"/>
      <c r="K87" s="15"/>
      <c r="L87" s="8"/>
      <c r="M87" s="8"/>
      <c r="N87" s="15"/>
      <c r="O87" s="15"/>
      <c r="P87" s="15"/>
      <c r="Q87" s="15"/>
      <c r="R87" s="15"/>
      <c r="S87" s="15"/>
      <c r="T87" s="169" t="s">
        <v>293</v>
      </c>
    </row>
    <row r="88" spans="1:20" ht="63.75" x14ac:dyDescent="0.2">
      <c r="A88" s="1">
        <f t="shared" si="2"/>
        <v>72</v>
      </c>
      <c r="B88" s="1" t="s">
        <v>147</v>
      </c>
      <c r="C88" s="2" t="s">
        <v>148</v>
      </c>
      <c r="D88" s="1" t="s">
        <v>9</v>
      </c>
      <c r="E88" s="3">
        <v>200000000</v>
      </c>
      <c r="F88" s="3">
        <v>200000000</v>
      </c>
      <c r="G88" s="1" t="s">
        <v>6</v>
      </c>
      <c r="H88" s="1" t="s">
        <v>220</v>
      </c>
      <c r="I88" s="1"/>
      <c r="J88" s="15"/>
      <c r="K88" s="15"/>
      <c r="L88" s="8"/>
      <c r="M88" s="8"/>
      <c r="N88" s="15"/>
      <c r="O88" s="15"/>
      <c r="P88" s="15"/>
      <c r="Q88" s="15"/>
      <c r="R88" s="15"/>
      <c r="S88" s="15"/>
      <c r="T88" s="169" t="s">
        <v>294</v>
      </c>
    </row>
    <row r="89" spans="1:20" ht="63.75" x14ac:dyDescent="0.2">
      <c r="A89" s="1">
        <f t="shared" si="2"/>
        <v>73</v>
      </c>
      <c r="B89" s="1" t="s">
        <v>149</v>
      </c>
      <c r="C89" s="2" t="s">
        <v>150</v>
      </c>
      <c r="D89" s="1" t="s">
        <v>9</v>
      </c>
      <c r="E89" s="3">
        <v>150000000</v>
      </c>
      <c r="F89" s="3">
        <v>150000000</v>
      </c>
      <c r="G89" s="1" t="s">
        <v>6</v>
      </c>
      <c r="H89" s="1" t="s">
        <v>220</v>
      </c>
      <c r="I89" s="1"/>
      <c r="J89" s="15"/>
      <c r="K89" s="15"/>
      <c r="L89" s="8"/>
      <c r="M89" s="8"/>
      <c r="N89" s="15"/>
      <c r="O89" s="15"/>
      <c r="P89" s="15"/>
      <c r="Q89" s="15"/>
      <c r="R89" s="15"/>
      <c r="S89" s="15"/>
      <c r="T89" s="169" t="s">
        <v>293</v>
      </c>
    </row>
    <row r="90" spans="1:20" ht="38.25" x14ac:dyDescent="0.2">
      <c r="A90" s="1">
        <f t="shared" si="2"/>
        <v>74</v>
      </c>
      <c r="B90" s="1" t="s">
        <v>151</v>
      </c>
      <c r="C90" s="2" t="s">
        <v>152</v>
      </c>
      <c r="D90" s="1" t="s">
        <v>9</v>
      </c>
      <c r="E90" s="3">
        <v>204894700</v>
      </c>
      <c r="F90" s="3">
        <v>204894700</v>
      </c>
      <c r="G90" s="1" t="s">
        <v>6</v>
      </c>
      <c r="H90" s="1" t="s">
        <v>220</v>
      </c>
      <c r="I90" s="1"/>
      <c r="J90" s="15"/>
      <c r="K90" s="15"/>
      <c r="L90" s="8"/>
      <c r="M90" s="8"/>
      <c r="N90" s="15"/>
      <c r="O90" s="15"/>
      <c r="P90" s="15"/>
      <c r="Q90" s="15"/>
      <c r="R90" s="15"/>
      <c r="S90" s="15"/>
      <c r="T90" s="8"/>
    </row>
    <row r="91" spans="1:20" ht="14.25" customHeight="1" x14ac:dyDescent="0.2">
      <c r="A91" s="287" t="s">
        <v>153</v>
      </c>
      <c r="B91" s="288"/>
      <c r="C91" s="289"/>
      <c r="D91" s="1"/>
      <c r="E91" s="4">
        <f>SUM(E84:E90)</f>
        <v>1854894700</v>
      </c>
      <c r="F91" s="4">
        <f>SUM(F84:F90)</f>
        <v>1854894700</v>
      </c>
      <c r="G91" s="1"/>
      <c r="H91" s="1"/>
      <c r="I91" s="1"/>
      <c r="J91" s="15"/>
      <c r="K91" s="15"/>
      <c r="L91" s="8"/>
      <c r="M91" s="8"/>
      <c r="N91" s="15"/>
      <c r="O91" s="15"/>
      <c r="P91" s="15"/>
      <c r="Q91" s="15"/>
      <c r="R91" s="15"/>
      <c r="S91" s="15"/>
      <c r="T91" s="8"/>
    </row>
    <row r="92" spans="1:20" ht="14.25" customHeight="1" x14ac:dyDescent="0.2">
      <c r="A92" s="290" t="s">
        <v>154</v>
      </c>
      <c r="B92" s="291"/>
      <c r="C92" s="292"/>
      <c r="D92" s="5"/>
      <c r="E92" s="6">
        <f>+E82+E91</f>
        <v>5524307300</v>
      </c>
      <c r="F92" s="6">
        <f>+F82+F91</f>
        <v>5108469700</v>
      </c>
      <c r="G92" s="5"/>
      <c r="H92" s="5"/>
      <c r="I92" s="5"/>
      <c r="J92" s="15"/>
      <c r="K92" s="15"/>
      <c r="L92" s="8"/>
      <c r="M92" s="8"/>
      <c r="N92" s="15"/>
      <c r="O92" s="15"/>
      <c r="P92" s="15"/>
      <c r="Q92" s="15"/>
      <c r="R92" s="15"/>
      <c r="S92" s="15"/>
      <c r="T92" s="8"/>
    </row>
    <row r="93" spans="1:20" ht="22.5" customHeight="1" x14ac:dyDescent="0.2">
      <c r="A93" s="21"/>
      <c r="B93" s="21"/>
      <c r="C93" s="167" t="s">
        <v>346</v>
      </c>
      <c r="D93" s="21"/>
      <c r="E93" s="21"/>
      <c r="F93" s="21"/>
      <c r="G93" s="21"/>
      <c r="H93" s="21"/>
      <c r="I93" s="21"/>
      <c r="J93" s="22"/>
      <c r="K93" s="22"/>
      <c r="L93" s="173"/>
      <c r="M93" s="173"/>
      <c r="N93" s="22"/>
      <c r="O93" s="22"/>
      <c r="P93" s="22"/>
      <c r="Q93" s="22"/>
      <c r="R93" s="22"/>
      <c r="S93" s="22"/>
      <c r="T93" s="173"/>
    </row>
    <row r="94" spans="1:20" ht="74.25" customHeight="1" x14ac:dyDescent="0.2">
      <c r="A94" s="1">
        <v>75</v>
      </c>
      <c r="B94" s="1" t="s">
        <v>155</v>
      </c>
      <c r="C94" s="2" t="s">
        <v>156</v>
      </c>
      <c r="D94" s="1" t="s">
        <v>9</v>
      </c>
      <c r="E94" s="3">
        <v>253990800</v>
      </c>
      <c r="F94" s="3">
        <v>253990800</v>
      </c>
      <c r="G94" s="1" t="s">
        <v>6</v>
      </c>
      <c r="H94" s="1" t="s">
        <v>220</v>
      </c>
      <c r="I94" s="1"/>
      <c r="J94" s="15"/>
      <c r="K94" s="15"/>
      <c r="L94" s="8" t="s">
        <v>343</v>
      </c>
      <c r="M94" s="8"/>
      <c r="N94" s="15"/>
      <c r="O94" s="15"/>
      <c r="P94" s="15"/>
      <c r="Q94" s="15"/>
      <c r="R94" s="15"/>
      <c r="S94" s="15"/>
      <c r="T94" s="169" t="s">
        <v>338</v>
      </c>
    </row>
    <row r="95" spans="1:20" ht="38.25" x14ac:dyDescent="0.2">
      <c r="A95" s="1">
        <f>A94+1</f>
        <v>76</v>
      </c>
      <c r="B95" s="1" t="s">
        <v>157</v>
      </c>
      <c r="C95" s="2" t="s">
        <v>158</v>
      </c>
      <c r="D95" s="1" t="s">
        <v>9</v>
      </c>
      <c r="E95" s="3">
        <v>220000000</v>
      </c>
      <c r="F95" s="3">
        <v>220000000</v>
      </c>
      <c r="G95" s="1" t="s">
        <v>6</v>
      </c>
      <c r="H95" s="1" t="s">
        <v>220</v>
      </c>
      <c r="I95" s="1"/>
      <c r="J95" s="15"/>
      <c r="K95" s="15"/>
      <c r="L95" s="8" t="s">
        <v>341</v>
      </c>
      <c r="M95" s="8"/>
      <c r="N95" s="15"/>
      <c r="O95" s="15"/>
      <c r="P95" s="15"/>
      <c r="Q95" s="15"/>
      <c r="R95" s="15"/>
      <c r="S95" s="15"/>
      <c r="T95" s="169" t="s">
        <v>339</v>
      </c>
    </row>
    <row r="96" spans="1:20" ht="38.25" x14ac:dyDescent="0.2">
      <c r="A96" s="1">
        <f t="shared" ref="A96:A99" si="3">A95+1</f>
        <v>77</v>
      </c>
      <c r="B96" s="1" t="s">
        <v>159</v>
      </c>
      <c r="C96" s="2" t="s">
        <v>160</v>
      </c>
      <c r="D96" s="1" t="s">
        <v>9</v>
      </c>
      <c r="E96" s="3">
        <v>283000000</v>
      </c>
      <c r="F96" s="3">
        <v>283000000</v>
      </c>
      <c r="G96" s="1" t="s">
        <v>6</v>
      </c>
      <c r="H96" s="1" t="s">
        <v>220</v>
      </c>
      <c r="I96" s="1"/>
      <c r="J96" s="15"/>
      <c r="K96" s="15"/>
      <c r="L96" s="8" t="s">
        <v>308</v>
      </c>
      <c r="M96" s="8"/>
      <c r="N96" s="15"/>
      <c r="O96" s="15"/>
      <c r="P96" s="15"/>
      <c r="Q96" s="15"/>
      <c r="R96" s="15"/>
      <c r="S96" s="15"/>
      <c r="T96" s="169" t="s">
        <v>313</v>
      </c>
    </row>
    <row r="97" spans="1:20" ht="25.5" x14ac:dyDescent="0.2">
      <c r="A97" s="1">
        <f t="shared" si="3"/>
        <v>78</v>
      </c>
      <c r="B97" s="1" t="s">
        <v>161</v>
      </c>
      <c r="C97" s="2" t="s">
        <v>162</v>
      </c>
      <c r="D97" s="1" t="s">
        <v>9</v>
      </c>
      <c r="E97" s="3">
        <v>200000000</v>
      </c>
      <c r="F97" s="3">
        <v>200000000</v>
      </c>
      <c r="G97" s="1" t="s">
        <v>6</v>
      </c>
      <c r="H97" s="1" t="s">
        <v>220</v>
      </c>
      <c r="I97" s="1"/>
      <c r="J97" s="15"/>
      <c r="K97" s="15"/>
      <c r="L97" s="8"/>
      <c r="M97" s="8"/>
      <c r="N97" s="15"/>
      <c r="O97" s="15"/>
      <c r="P97" s="15"/>
      <c r="Q97" s="15"/>
      <c r="R97" s="15"/>
      <c r="S97" s="15"/>
      <c r="T97" s="8"/>
    </row>
    <row r="98" spans="1:20" ht="63.75" x14ac:dyDescent="0.2">
      <c r="A98" s="1">
        <f t="shared" si="3"/>
        <v>79</v>
      </c>
      <c r="B98" s="1" t="s">
        <v>163</v>
      </c>
      <c r="C98" s="2" t="s">
        <v>164</v>
      </c>
      <c r="D98" s="1" t="s">
        <v>9</v>
      </c>
      <c r="E98" s="3">
        <v>50000000</v>
      </c>
      <c r="F98" s="3">
        <v>50000000</v>
      </c>
      <c r="G98" s="1" t="s">
        <v>29</v>
      </c>
      <c r="H98" s="1" t="s">
        <v>220</v>
      </c>
      <c r="I98" s="1"/>
      <c r="J98" s="15"/>
      <c r="K98" s="15"/>
      <c r="L98" s="8"/>
      <c r="M98" s="8"/>
      <c r="N98" s="15"/>
      <c r="O98" s="15"/>
      <c r="P98" s="15"/>
      <c r="Q98" s="15"/>
      <c r="R98" s="15"/>
      <c r="S98" s="15"/>
      <c r="T98" s="169" t="s">
        <v>294</v>
      </c>
    </row>
    <row r="99" spans="1:20" ht="25.5" x14ac:dyDescent="0.2">
      <c r="A99" s="1">
        <f t="shared" si="3"/>
        <v>80</v>
      </c>
      <c r="B99" s="1" t="s">
        <v>165</v>
      </c>
      <c r="C99" s="2" t="s">
        <v>166</v>
      </c>
      <c r="D99" s="1" t="s">
        <v>9</v>
      </c>
      <c r="E99" s="3">
        <v>200000000</v>
      </c>
      <c r="F99" s="3">
        <v>200000000</v>
      </c>
      <c r="G99" s="1" t="s">
        <v>6</v>
      </c>
      <c r="H99" s="1" t="s">
        <v>220</v>
      </c>
      <c r="I99" s="1"/>
      <c r="J99" s="15"/>
      <c r="K99" s="15"/>
      <c r="L99" s="8"/>
      <c r="M99" s="8"/>
      <c r="N99" s="15"/>
      <c r="O99" s="15"/>
      <c r="P99" s="15"/>
      <c r="Q99" s="15"/>
      <c r="R99" s="15"/>
      <c r="S99" s="15"/>
      <c r="T99" s="8"/>
    </row>
    <row r="100" spans="1:20" ht="14.25" customHeight="1" x14ac:dyDescent="0.2">
      <c r="A100" s="287" t="s">
        <v>363</v>
      </c>
      <c r="B100" s="288"/>
      <c r="C100" s="289"/>
      <c r="D100" s="1"/>
      <c r="E100" s="4">
        <f>SUM(E94:E99)</f>
        <v>1206990800</v>
      </c>
      <c r="F100" s="4">
        <f>SUM(F94:F99)</f>
        <v>1206990800</v>
      </c>
      <c r="G100" s="1"/>
      <c r="H100" s="1"/>
      <c r="I100" s="1"/>
      <c r="J100" s="15"/>
      <c r="K100" s="15"/>
      <c r="L100" s="8"/>
      <c r="M100" s="8"/>
      <c r="N100" s="15"/>
      <c r="O100" s="15"/>
      <c r="P100" s="15"/>
      <c r="Q100" s="15"/>
      <c r="R100" s="15"/>
      <c r="S100" s="15"/>
      <c r="T100" s="8"/>
    </row>
    <row r="101" spans="1:20" ht="21" customHeight="1" x14ac:dyDescent="0.2">
      <c r="A101" s="21"/>
      <c r="B101" s="21"/>
      <c r="C101" s="167" t="s">
        <v>230</v>
      </c>
      <c r="D101" s="21"/>
      <c r="E101" s="21"/>
      <c r="F101" s="21"/>
      <c r="G101" s="21"/>
      <c r="H101" s="21"/>
      <c r="I101" s="21"/>
      <c r="J101" s="22"/>
      <c r="K101" s="22"/>
      <c r="L101" s="173"/>
      <c r="M101" s="173"/>
      <c r="N101" s="22"/>
      <c r="O101" s="22"/>
      <c r="P101" s="22"/>
      <c r="Q101" s="22"/>
      <c r="R101" s="22"/>
      <c r="S101" s="22"/>
      <c r="T101" s="173"/>
    </row>
    <row r="102" spans="1:20" ht="89.25" x14ac:dyDescent="0.2">
      <c r="A102" s="1">
        <v>81</v>
      </c>
      <c r="B102" s="1" t="s">
        <v>168</v>
      </c>
      <c r="C102" s="2" t="s">
        <v>169</v>
      </c>
      <c r="D102" s="1" t="s">
        <v>9</v>
      </c>
      <c r="E102" s="3">
        <v>300000000</v>
      </c>
      <c r="F102" s="3">
        <v>300000000</v>
      </c>
      <c r="G102" s="1" t="s">
        <v>6</v>
      </c>
      <c r="H102" s="1" t="s">
        <v>220</v>
      </c>
      <c r="I102" s="1"/>
      <c r="J102" s="15"/>
      <c r="K102" s="15"/>
      <c r="L102" s="8"/>
      <c r="M102" s="8"/>
      <c r="N102" s="15"/>
      <c r="O102" s="15"/>
      <c r="P102" s="15"/>
      <c r="Q102" s="15"/>
      <c r="R102" s="15"/>
      <c r="S102" s="15"/>
      <c r="T102" s="8"/>
    </row>
    <row r="103" spans="1:20" ht="38.25" x14ac:dyDescent="0.2">
      <c r="A103" s="1">
        <f>A102+1</f>
        <v>82</v>
      </c>
      <c r="B103" s="1" t="s">
        <v>170</v>
      </c>
      <c r="C103" s="2" t="s">
        <v>171</v>
      </c>
      <c r="D103" s="1" t="s">
        <v>5</v>
      </c>
      <c r="E103" s="3">
        <v>64000000</v>
      </c>
      <c r="F103" s="3">
        <v>64000000</v>
      </c>
      <c r="G103" s="1" t="s">
        <v>29</v>
      </c>
      <c r="H103" s="1" t="s">
        <v>220</v>
      </c>
      <c r="I103" s="1"/>
      <c r="J103" s="15"/>
      <c r="K103" s="15"/>
      <c r="L103" s="8"/>
      <c r="M103" s="8"/>
      <c r="N103" s="15"/>
      <c r="O103" s="15"/>
      <c r="P103" s="15"/>
      <c r="Q103" s="15"/>
      <c r="R103" s="15"/>
      <c r="S103" s="15"/>
      <c r="T103" s="8"/>
    </row>
    <row r="104" spans="1:20" ht="25.5" x14ac:dyDescent="0.2">
      <c r="A104" s="1">
        <f t="shared" ref="A104:A113" si="4">A103+1</f>
        <v>83</v>
      </c>
      <c r="B104" s="1" t="s">
        <v>172</v>
      </c>
      <c r="C104" s="2" t="s">
        <v>173</v>
      </c>
      <c r="D104" s="1" t="s">
        <v>5</v>
      </c>
      <c r="E104" s="3">
        <v>20000000</v>
      </c>
      <c r="F104" s="3">
        <v>20000000</v>
      </c>
      <c r="G104" s="1" t="s">
        <v>81</v>
      </c>
      <c r="H104" s="1" t="s">
        <v>220</v>
      </c>
      <c r="I104" s="1"/>
      <c r="J104" s="15"/>
      <c r="K104" s="15"/>
      <c r="L104" s="8"/>
      <c r="M104" s="8"/>
      <c r="N104" s="15"/>
      <c r="O104" s="15"/>
      <c r="P104" s="15"/>
      <c r="Q104" s="15"/>
      <c r="R104" s="15"/>
      <c r="S104" s="15"/>
      <c r="T104" s="8"/>
    </row>
    <row r="105" spans="1:20" ht="51" x14ac:dyDescent="0.2">
      <c r="A105" s="1">
        <f t="shared" si="4"/>
        <v>84</v>
      </c>
      <c r="B105" s="1" t="s">
        <v>174</v>
      </c>
      <c r="C105" s="2" t="s">
        <v>175</v>
      </c>
      <c r="D105" s="1" t="s">
        <v>5</v>
      </c>
      <c r="E105" s="3">
        <v>180000000</v>
      </c>
      <c r="F105" s="3">
        <v>180000000</v>
      </c>
      <c r="G105" s="1" t="s">
        <v>6</v>
      </c>
      <c r="H105" s="1" t="s">
        <v>220</v>
      </c>
      <c r="I105" s="1"/>
      <c r="J105" s="15"/>
      <c r="K105" s="15"/>
      <c r="L105" s="8"/>
      <c r="M105" s="8"/>
      <c r="N105" s="15"/>
      <c r="O105" s="15"/>
      <c r="P105" s="15"/>
      <c r="Q105" s="15"/>
      <c r="R105" s="15"/>
      <c r="S105" s="15"/>
      <c r="T105" s="8"/>
    </row>
    <row r="106" spans="1:20" ht="38.25" x14ac:dyDescent="0.2">
      <c r="A106" s="1">
        <f t="shared" si="4"/>
        <v>85</v>
      </c>
      <c r="B106" s="1" t="s">
        <v>176</v>
      </c>
      <c r="C106" s="2" t="s">
        <v>177</v>
      </c>
      <c r="D106" s="1" t="s">
        <v>5</v>
      </c>
      <c r="E106" s="3">
        <v>15000000</v>
      </c>
      <c r="F106" s="3">
        <v>15000000</v>
      </c>
      <c r="G106" s="1" t="s">
        <v>81</v>
      </c>
      <c r="H106" s="1" t="s">
        <v>220</v>
      </c>
      <c r="I106" s="1"/>
      <c r="J106" s="15"/>
      <c r="K106" s="15"/>
      <c r="L106" s="8"/>
      <c r="M106" s="8"/>
      <c r="N106" s="15"/>
      <c r="O106" s="15"/>
      <c r="P106" s="15"/>
      <c r="Q106" s="15"/>
      <c r="R106" s="15"/>
      <c r="S106" s="15"/>
      <c r="T106" s="8"/>
    </row>
    <row r="107" spans="1:20" ht="63.75" x14ac:dyDescent="0.2">
      <c r="A107" s="1">
        <f t="shared" si="4"/>
        <v>86</v>
      </c>
      <c r="B107" s="1" t="s">
        <v>178</v>
      </c>
      <c r="C107" s="2" t="s">
        <v>179</v>
      </c>
      <c r="D107" s="1" t="s">
        <v>5</v>
      </c>
      <c r="E107" s="3">
        <v>30000000</v>
      </c>
      <c r="F107" s="3">
        <v>30000000</v>
      </c>
      <c r="G107" s="1" t="s">
        <v>29</v>
      </c>
      <c r="H107" s="1" t="s">
        <v>220</v>
      </c>
      <c r="I107" s="1"/>
      <c r="J107" s="15"/>
      <c r="K107" s="15"/>
      <c r="L107" s="8"/>
      <c r="M107" s="8"/>
      <c r="N107" s="15"/>
      <c r="O107" s="15"/>
      <c r="P107" s="15"/>
      <c r="Q107" s="15"/>
      <c r="R107" s="15"/>
      <c r="S107" s="15"/>
      <c r="T107" s="8"/>
    </row>
    <row r="108" spans="1:20" ht="38.25" x14ac:dyDescent="0.2">
      <c r="A108" s="1">
        <f t="shared" si="4"/>
        <v>87</v>
      </c>
      <c r="B108" s="1" t="s">
        <v>180</v>
      </c>
      <c r="C108" s="2" t="s">
        <v>181</v>
      </c>
      <c r="D108" s="1" t="s">
        <v>52</v>
      </c>
      <c r="E108" s="3">
        <v>34000000</v>
      </c>
      <c r="F108" s="3">
        <v>34000000</v>
      </c>
      <c r="G108" s="1" t="s">
        <v>324</v>
      </c>
      <c r="H108" s="1" t="s">
        <v>220</v>
      </c>
      <c r="I108" s="1"/>
      <c r="J108" s="15"/>
      <c r="K108" s="15"/>
      <c r="L108" s="8"/>
      <c r="M108" s="8"/>
      <c r="N108" s="15"/>
      <c r="O108" s="15"/>
      <c r="P108" s="15"/>
      <c r="Q108" s="15"/>
      <c r="R108" s="15"/>
      <c r="S108" s="15"/>
      <c r="T108" s="8"/>
    </row>
    <row r="109" spans="1:20" ht="63.75" x14ac:dyDescent="0.2">
      <c r="A109" s="1">
        <f t="shared" si="4"/>
        <v>88</v>
      </c>
      <c r="B109" s="1" t="s">
        <v>182</v>
      </c>
      <c r="C109" s="2" t="s">
        <v>183</v>
      </c>
      <c r="D109" s="1" t="s">
        <v>184</v>
      </c>
      <c r="E109" s="3">
        <v>20000000</v>
      </c>
      <c r="F109" s="3">
        <v>20000000</v>
      </c>
      <c r="G109" s="1" t="s">
        <v>81</v>
      </c>
      <c r="H109" s="1" t="s">
        <v>220</v>
      </c>
      <c r="I109" s="1"/>
      <c r="J109" s="15"/>
      <c r="K109" s="15"/>
      <c r="L109" s="8"/>
      <c r="M109" s="8"/>
      <c r="N109" s="15"/>
      <c r="O109" s="15"/>
      <c r="P109" s="15"/>
      <c r="Q109" s="15"/>
      <c r="R109" s="15"/>
      <c r="S109" s="15"/>
      <c r="T109" s="8"/>
    </row>
    <row r="110" spans="1:20" ht="51" x14ac:dyDescent="0.2">
      <c r="A110" s="1">
        <f t="shared" si="4"/>
        <v>89</v>
      </c>
      <c r="B110" s="1" t="s">
        <v>185</v>
      </c>
      <c r="C110" s="2" t="s">
        <v>186</v>
      </c>
      <c r="D110" s="1" t="s">
        <v>184</v>
      </c>
      <c r="E110" s="3">
        <v>20000000</v>
      </c>
      <c r="F110" s="3">
        <v>20000000</v>
      </c>
      <c r="G110" s="1" t="s">
        <v>81</v>
      </c>
      <c r="H110" s="1" t="s">
        <v>220</v>
      </c>
      <c r="I110" s="1"/>
      <c r="J110" s="15"/>
      <c r="K110" s="15"/>
      <c r="L110" s="8"/>
      <c r="M110" s="8"/>
      <c r="N110" s="15"/>
      <c r="O110" s="15"/>
      <c r="P110" s="15"/>
      <c r="Q110" s="15"/>
      <c r="R110" s="15"/>
      <c r="S110" s="15"/>
      <c r="T110" s="8"/>
    </row>
    <row r="111" spans="1:20" ht="51" x14ac:dyDescent="0.2">
      <c r="A111" s="1">
        <f t="shared" si="4"/>
        <v>90</v>
      </c>
      <c r="B111" s="1" t="s">
        <v>187</v>
      </c>
      <c r="C111" s="2" t="s">
        <v>188</v>
      </c>
      <c r="D111" s="1" t="s">
        <v>184</v>
      </c>
      <c r="E111" s="3">
        <v>5000000</v>
      </c>
      <c r="F111" s="3">
        <v>5000000</v>
      </c>
      <c r="G111" s="1" t="s">
        <v>81</v>
      </c>
      <c r="H111" s="1" t="s">
        <v>220</v>
      </c>
      <c r="I111" s="1"/>
      <c r="J111" s="15"/>
      <c r="K111" s="15"/>
      <c r="L111" s="8"/>
      <c r="M111" s="8"/>
      <c r="N111" s="15"/>
      <c r="O111" s="15"/>
      <c r="P111" s="15"/>
      <c r="Q111" s="15"/>
      <c r="R111" s="15"/>
      <c r="S111" s="15"/>
      <c r="T111" s="8"/>
    </row>
    <row r="112" spans="1:20" ht="51" x14ac:dyDescent="0.2">
      <c r="A112" s="1">
        <f t="shared" si="4"/>
        <v>91</v>
      </c>
      <c r="B112" s="1" t="s">
        <v>189</v>
      </c>
      <c r="C112" s="2" t="s">
        <v>190</v>
      </c>
      <c r="D112" s="1" t="s">
        <v>184</v>
      </c>
      <c r="E112" s="3">
        <v>5000000</v>
      </c>
      <c r="F112" s="3">
        <v>5000000</v>
      </c>
      <c r="G112" s="1" t="s">
        <v>81</v>
      </c>
      <c r="H112" s="1" t="s">
        <v>220</v>
      </c>
      <c r="I112" s="1"/>
      <c r="J112" s="15"/>
      <c r="K112" s="15"/>
      <c r="L112" s="8"/>
      <c r="M112" s="8"/>
      <c r="N112" s="15"/>
      <c r="O112" s="15"/>
      <c r="P112" s="15"/>
      <c r="Q112" s="15"/>
      <c r="R112" s="15"/>
      <c r="S112" s="15"/>
      <c r="T112" s="8"/>
    </row>
    <row r="113" spans="1:20" ht="38.25" x14ac:dyDescent="0.2">
      <c r="A113" s="1">
        <f t="shared" si="4"/>
        <v>92</v>
      </c>
      <c r="B113" s="1" t="s">
        <v>191</v>
      </c>
      <c r="C113" s="2" t="s">
        <v>192</v>
      </c>
      <c r="D113" s="1" t="s">
        <v>184</v>
      </c>
      <c r="E113" s="3">
        <v>7000000</v>
      </c>
      <c r="F113" s="3">
        <v>7000000</v>
      </c>
      <c r="G113" s="1" t="s">
        <v>81</v>
      </c>
      <c r="H113" s="1" t="s">
        <v>220</v>
      </c>
      <c r="I113" s="1"/>
      <c r="J113" s="15"/>
      <c r="K113" s="15"/>
      <c r="L113" s="8"/>
      <c r="M113" s="8"/>
      <c r="N113" s="15"/>
      <c r="O113" s="15"/>
      <c r="P113" s="15"/>
      <c r="Q113" s="15"/>
      <c r="R113" s="15"/>
      <c r="S113" s="15"/>
      <c r="T113" s="8"/>
    </row>
    <row r="114" spans="1:20" ht="14.25" customHeight="1" x14ac:dyDescent="0.2">
      <c r="A114" s="287" t="s">
        <v>193</v>
      </c>
      <c r="B114" s="288"/>
      <c r="C114" s="289"/>
      <c r="D114" s="1"/>
      <c r="E114" s="4">
        <f>SUM(E102:E113)</f>
        <v>700000000</v>
      </c>
      <c r="F114" s="4">
        <f>SUM(F102:F113)</f>
        <v>700000000</v>
      </c>
      <c r="G114" s="1"/>
      <c r="H114" s="1"/>
      <c r="I114" s="1"/>
      <c r="J114" s="15"/>
      <c r="K114" s="15"/>
      <c r="L114" s="8"/>
      <c r="M114" s="8"/>
      <c r="N114" s="15"/>
      <c r="O114" s="15"/>
      <c r="P114" s="15"/>
      <c r="Q114" s="15"/>
      <c r="R114" s="15"/>
      <c r="S114" s="15"/>
      <c r="T114" s="8"/>
    </row>
    <row r="115" spans="1:20" ht="25.5" customHeight="1" x14ac:dyDescent="0.2">
      <c r="A115" s="21"/>
      <c r="B115" s="21"/>
      <c r="C115" s="167" t="s">
        <v>231</v>
      </c>
      <c r="D115" s="21"/>
      <c r="E115" s="21"/>
      <c r="F115" s="21"/>
      <c r="G115" s="21"/>
      <c r="H115" s="21"/>
      <c r="I115" s="21"/>
      <c r="J115" s="22"/>
      <c r="K115" s="22"/>
      <c r="L115" s="173"/>
      <c r="M115" s="173"/>
      <c r="N115" s="22"/>
      <c r="O115" s="22"/>
      <c r="P115" s="22"/>
      <c r="Q115" s="22"/>
      <c r="R115" s="22"/>
      <c r="S115" s="22"/>
      <c r="T115" s="173"/>
    </row>
    <row r="116" spans="1:20" ht="89.25" x14ac:dyDescent="0.2">
      <c r="A116" s="1">
        <v>93</v>
      </c>
      <c r="B116" s="1" t="s">
        <v>194</v>
      </c>
      <c r="C116" s="2" t="s">
        <v>195</v>
      </c>
      <c r="D116" s="1" t="s">
        <v>9</v>
      </c>
      <c r="E116" s="7">
        <v>867000000</v>
      </c>
      <c r="F116" s="7">
        <v>867000000</v>
      </c>
      <c r="G116" s="1" t="s">
        <v>6</v>
      </c>
      <c r="H116" s="1" t="s">
        <v>220</v>
      </c>
      <c r="I116" s="1"/>
      <c r="J116" s="15"/>
      <c r="K116" s="15"/>
      <c r="L116" s="8"/>
      <c r="M116" s="8"/>
      <c r="N116" s="15"/>
      <c r="O116" s="15"/>
      <c r="P116" s="15"/>
      <c r="Q116" s="15"/>
      <c r="R116" s="15"/>
      <c r="S116" s="15"/>
      <c r="T116" s="169" t="s">
        <v>311</v>
      </c>
    </row>
    <row r="117" spans="1:20" ht="58.5" hidden="1" customHeight="1" x14ac:dyDescent="0.2">
      <c r="A117" s="15">
        <v>94</v>
      </c>
      <c r="B117" s="1" t="s">
        <v>3</v>
      </c>
      <c r="C117" s="2" t="s">
        <v>4</v>
      </c>
      <c r="D117" s="1" t="s">
        <v>5</v>
      </c>
      <c r="E117" s="3">
        <v>1600000000</v>
      </c>
      <c r="F117" s="3">
        <v>1600000000</v>
      </c>
      <c r="G117" s="1" t="s">
        <v>6</v>
      </c>
      <c r="H117" s="1" t="s">
        <v>220</v>
      </c>
      <c r="I117" s="15"/>
      <c r="J117" s="1" t="s">
        <v>7</v>
      </c>
      <c r="K117" s="8"/>
      <c r="L117" s="15"/>
      <c r="M117" s="15"/>
      <c r="N117" s="15"/>
      <c r="O117" s="15"/>
      <c r="P117" s="15"/>
      <c r="Q117" s="16"/>
      <c r="R117" s="15"/>
      <c r="S117" s="8"/>
      <c r="T117" s="251" t="s">
        <v>362</v>
      </c>
    </row>
    <row r="118" spans="1:20" ht="58.5" customHeight="1" x14ac:dyDescent="0.2">
      <c r="A118" s="20">
        <v>94</v>
      </c>
      <c r="B118" s="1" t="s">
        <v>3</v>
      </c>
      <c r="C118" s="252"/>
      <c r="D118" s="253"/>
      <c r="E118" s="3"/>
      <c r="F118" s="3"/>
      <c r="G118" s="1"/>
      <c r="H118" s="1"/>
      <c r="I118" s="15"/>
      <c r="J118" s="1"/>
      <c r="K118" s="8"/>
      <c r="L118" s="15"/>
      <c r="M118" s="15"/>
      <c r="N118" s="15"/>
      <c r="O118" s="15"/>
      <c r="P118" s="15"/>
      <c r="Q118" s="16"/>
      <c r="R118" s="15"/>
      <c r="S118" s="8"/>
      <c r="T118" s="251"/>
    </row>
    <row r="119" spans="1:20" ht="21" customHeight="1" x14ac:dyDescent="0.2">
      <c r="A119" s="293" t="s">
        <v>237</v>
      </c>
      <c r="B119" s="205">
        <v>1</v>
      </c>
      <c r="C119" s="296" t="s">
        <v>196</v>
      </c>
      <c r="D119" s="297"/>
      <c r="E119" s="4">
        <f>SUM(E116)</f>
        <v>867000000</v>
      </c>
      <c r="F119" s="4">
        <f>SUM(F116)</f>
        <v>867000000</v>
      </c>
      <c r="G119" s="1"/>
      <c r="H119" s="1"/>
      <c r="I119" s="1"/>
      <c r="J119" s="15"/>
      <c r="K119" s="15"/>
      <c r="L119" s="8"/>
      <c r="M119" s="8"/>
      <c r="N119" s="15"/>
      <c r="O119" s="15"/>
      <c r="P119" s="15"/>
      <c r="Q119" s="15"/>
      <c r="R119" s="15"/>
      <c r="S119" s="15"/>
      <c r="T119" s="8"/>
    </row>
    <row r="120" spans="1:20" ht="21" customHeight="1" x14ac:dyDescent="0.2">
      <c r="A120" s="294"/>
      <c r="B120" s="205">
        <v>11</v>
      </c>
      <c r="C120" s="296" t="s">
        <v>232</v>
      </c>
      <c r="D120" s="297"/>
      <c r="E120" s="4">
        <f>+E19</f>
        <v>33961200000</v>
      </c>
      <c r="F120" s="4">
        <f>+F19</f>
        <v>13001500000</v>
      </c>
      <c r="G120" s="1"/>
      <c r="H120" s="1"/>
      <c r="I120" s="1"/>
      <c r="J120" s="15"/>
      <c r="K120" s="15"/>
      <c r="L120" s="8"/>
      <c r="M120" s="8"/>
      <c r="N120" s="15"/>
      <c r="O120" s="15"/>
      <c r="P120" s="15"/>
      <c r="Q120" s="15"/>
      <c r="R120" s="15"/>
      <c r="S120" s="15"/>
      <c r="T120" s="8"/>
    </row>
    <row r="121" spans="1:20" ht="21" customHeight="1" x14ac:dyDescent="0.2">
      <c r="A121" s="294"/>
      <c r="B121" s="205">
        <v>81</v>
      </c>
      <c r="C121" s="296" t="s">
        <v>197</v>
      </c>
      <c r="D121" s="297"/>
      <c r="E121" s="4">
        <f>E45+E53+E92+E100+E114</f>
        <v>16641595200</v>
      </c>
      <c r="F121" s="4">
        <f>F45+F53+F92+F100+F114</f>
        <v>12693124700</v>
      </c>
      <c r="G121" s="8"/>
      <c r="H121" s="8"/>
      <c r="I121" s="8"/>
      <c r="J121" s="15"/>
      <c r="K121" s="15"/>
      <c r="L121" s="8"/>
      <c r="M121" s="8"/>
      <c r="N121" s="15"/>
      <c r="O121" s="15"/>
      <c r="P121" s="15"/>
      <c r="Q121" s="15"/>
      <c r="R121" s="15"/>
      <c r="S121" s="15"/>
      <c r="T121" s="8"/>
    </row>
    <row r="122" spans="1:20" ht="21" customHeight="1" x14ac:dyDescent="0.2">
      <c r="A122" s="294"/>
      <c r="B122" s="205">
        <v>1</v>
      </c>
      <c r="C122" s="210" t="s">
        <v>347</v>
      </c>
      <c r="D122" s="211"/>
      <c r="E122" s="187">
        <v>1600000000</v>
      </c>
      <c r="F122" s="187">
        <v>1600000000</v>
      </c>
      <c r="G122" s="8"/>
      <c r="H122" s="8"/>
      <c r="I122" s="8"/>
      <c r="J122" s="15"/>
      <c r="K122" s="15"/>
      <c r="L122" s="8"/>
      <c r="M122" s="8"/>
      <c r="N122" s="15"/>
      <c r="O122" s="15"/>
      <c r="P122" s="15"/>
      <c r="Q122" s="15"/>
      <c r="R122" s="15"/>
      <c r="S122" s="15"/>
      <c r="T122" s="8"/>
    </row>
    <row r="123" spans="1:20" x14ac:dyDescent="0.2">
      <c r="A123" s="295"/>
      <c r="B123" s="208">
        <f>SUM(B119:B122)</f>
        <v>94</v>
      </c>
      <c r="C123" s="298" t="s">
        <v>223</v>
      </c>
      <c r="D123" s="299"/>
      <c r="E123" s="209">
        <f>E119+E120+E121+E122</f>
        <v>53069795200</v>
      </c>
      <c r="F123" s="209">
        <f>F119+F120+F121+F122</f>
        <v>28161624700</v>
      </c>
      <c r="G123" s="15"/>
      <c r="H123" s="15"/>
      <c r="I123" s="15"/>
      <c r="J123" s="15"/>
      <c r="K123" s="15"/>
      <c r="L123" s="8"/>
      <c r="M123" s="8"/>
      <c r="N123" s="15"/>
      <c r="O123" s="15"/>
      <c r="P123" s="15"/>
      <c r="Q123" s="15"/>
      <c r="R123" s="15"/>
      <c r="S123" s="15"/>
      <c r="T123" s="8"/>
    </row>
    <row r="124" spans="1:20" x14ac:dyDescent="0.2">
      <c r="E124" s="10"/>
      <c r="F124" s="10"/>
      <c r="G124" s="15"/>
      <c r="H124" s="15"/>
      <c r="I124" s="15"/>
      <c r="J124" s="15"/>
      <c r="K124" s="15" t="s">
        <v>317</v>
      </c>
      <c r="L124" s="8" t="s">
        <v>318</v>
      </c>
      <c r="M124" s="173"/>
      <c r="R124" s="10"/>
    </row>
    <row r="125" spans="1:20" x14ac:dyDescent="0.2">
      <c r="E125" s="10"/>
      <c r="F125" s="10"/>
      <c r="G125" s="278" t="s">
        <v>314</v>
      </c>
      <c r="H125" s="279"/>
      <c r="I125" s="280"/>
      <c r="J125" s="196">
        <v>17</v>
      </c>
      <c r="K125" s="176">
        <v>7</v>
      </c>
      <c r="L125" s="177">
        <v>10</v>
      </c>
      <c r="M125" s="254"/>
      <c r="R125" s="10"/>
    </row>
    <row r="126" spans="1:20" ht="24.75" customHeight="1" x14ac:dyDescent="0.2">
      <c r="E126" s="10"/>
      <c r="F126" s="10"/>
      <c r="G126" s="281" t="s">
        <v>315</v>
      </c>
      <c r="H126" s="282"/>
      <c r="I126" s="283"/>
      <c r="J126" s="196">
        <v>20</v>
      </c>
      <c r="K126" s="176">
        <v>7</v>
      </c>
      <c r="L126" s="177">
        <v>13</v>
      </c>
      <c r="M126" s="254"/>
      <c r="R126" s="10"/>
    </row>
    <row r="127" spans="1:20" x14ac:dyDescent="0.2">
      <c r="E127" s="10"/>
      <c r="F127" s="10"/>
      <c r="G127" s="278" t="s">
        <v>316</v>
      </c>
      <c r="H127" s="279"/>
      <c r="I127" s="280"/>
      <c r="J127" s="196"/>
      <c r="K127" s="176">
        <v>2</v>
      </c>
      <c r="L127" s="177">
        <v>0</v>
      </c>
      <c r="M127" s="254"/>
      <c r="R127" s="10"/>
    </row>
    <row r="128" spans="1:20" x14ac:dyDescent="0.2">
      <c r="E128" s="10"/>
      <c r="F128" s="10"/>
      <c r="G128" s="284" t="s">
        <v>319</v>
      </c>
      <c r="H128" s="285"/>
      <c r="I128" s="286"/>
      <c r="J128" s="196">
        <v>43</v>
      </c>
      <c r="K128" s="176"/>
      <c r="L128" s="177">
        <v>43</v>
      </c>
      <c r="M128" s="254"/>
      <c r="R128" s="10"/>
    </row>
    <row r="129" spans="5:18" x14ac:dyDescent="0.2">
      <c r="E129" s="10"/>
      <c r="F129" s="10"/>
      <c r="R129" s="10"/>
    </row>
    <row r="130" spans="5:18" x14ac:dyDescent="0.2">
      <c r="E130" s="10"/>
      <c r="F130" s="10"/>
      <c r="R130" s="10"/>
    </row>
    <row r="131" spans="5:18" x14ac:dyDescent="0.2">
      <c r="E131" s="10"/>
      <c r="F131" s="10"/>
      <c r="R131" s="10"/>
    </row>
    <row r="132" spans="5:18" x14ac:dyDescent="0.2">
      <c r="E132" s="10"/>
      <c r="F132" s="10"/>
      <c r="R132" s="10"/>
    </row>
    <row r="133" spans="5:18" x14ac:dyDescent="0.2">
      <c r="E133" s="10"/>
      <c r="F133" s="10"/>
      <c r="R133" s="10"/>
    </row>
    <row r="134" spans="5:18" x14ac:dyDescent="0.2">
      <c r="E134" s="10"/>
      <c r="F134" s="10"/>
      <c r="R134" s="10"/>
    </row>
    <row r="135" spans="5:18" x14ac:dyDescent="0.2">
      <c r="E135" s="10"/>
      <c r="F135" s="10"/>
      <c r="R135" s="10"/>
    </row>
    <row r="136" spans="5:18" x14ac:dyDescent="0.2">
      <c r="E136" s="10"/>
      <c r="F136" s="10"/>
      <c r="R136" s="10"/>
    </row>
    <row r="137" spans="5:18" x14ac:dyDescent="0.2">
      <c r="E137" s="10"/>
      <c r="F137" s="10"/>
      <c r="R137" s="10"/>
    </row>
    <row r="138" spans="5:18" x14ac:dyDescent="0.2">
      <c r="E138" s="10"/>
      <c r="F138" s="10"/>
      <c r="R138" s="10"/>
    </row>
    <row r="139" spans="5:18" x14ac:dyDescent="0.2">
      <c r="E139" s="10"/>
      <c r="F139" s="10"/>
      <c r="R139" s="10"/>
    </row>
    <row r="140" spans="5:18" x14ac:dyDescent="0.2">
      <c r="E140" s="10"/>
      <c r="F140" s="10"/>
      <c r="R140" s="10"/>
    </row>
    <row r="141" spans="5:18" x14ac:dyDescent="0.2">
      <c r="E141" s="10"/>
      <c r="F141" s="10"/>
      <c r="R141" s="10"/>
    </row>
    <row r="142" spans="5:18" x14ac:dyDescent="0.2">
      <c r="E142" s="10"/>
      <c r="F142" s="10"/>
      <c r="R142" s="10"/>
    </row>
    <row r="143" spans="5:18" x14ac:dyDescent="0.2">
      <c r="E143" s="10"/>
      <c r="F143" s="10"/>
      <c r="R143" s="10"/>
    </row>
    <row r="144" spans="5:18" x14ac:dyDescent="0.2">
      <c r="E144" s="10"/>
      <c r="F144" s="10"/>
      <c r="R144" s="10"/>
    </row>
    <row r="145" spans="5:18" x14ac:dyDescent="0.2">
      <c r="E145" s="10"/>
      <c r="F145" s="10"/>
      <c r="R145" s="10"/>
    </row>
    <row r="146" spans="5:18" x14ac:dyDescent="0.2">
      <c r="E146" s="10"/>
      <c r="F146" s="10"/>
      <c r="R146" s="10"/>
    </row>
    <row r="147" spans="5:18" x14ac:dyDescent="0.2">
      <c r="E147" s="10"/>
      <c r="F147" s="10"/>
      <c r="R147" s="10"/>
    </row>
    <row r="148" spans="5:18" x14ac:dyDescent="0.2">
      <c r="E148" s="10"/>
      <c r="F148" s="10"/>
      <c r="R148" s="10"/>
    </row>
    <row r="149" spans="5:18" x14ac:dyDescent="0.2">
      <c r="E149" s="10"/>
      <c r="F149" s="10"/>
      <c r="R149" s="10"/>
    </row>
    <row r="150" spans="5:18" x14ac:dyDescent="0.2">
      <c r="E150" s="10"/>
      <c r="F150" s="10"/>
      <c r="R150" s="10"/>
    </row>
    <row r="151" spans="5:18" x14ac:dyDescent="0.2">
      <c r="E151" s="10"/>
      <c r="F151" s="10"/>
      <c r="R151" s="10"/>
    </row>
    <row r="152" spans="5:18" x14ac:dyDescent="0.2">
      <c r="E152" s="10"/>
      <c r="F152" s="10"/>
      <c r="R152" s="10"/>
    </row>
    <row r="153" spans="5:18" x14ac:dyDescent="0.2">
      <c r="E153" s="10"/>
      <c r="F153" s="10"/>
      <c r="R153" s="10"/>
    </row>
    <row r="154" spans="5:18" x14ac:dyDescent="0.2">
      <c r="E154" s="10"/>
      <c r="F154" s="10"/>
      <c r="R154" s="10"/>
    </row>
    <row r="155" spans="5:18" x14ac:dyDescent="0.2">
      <c r="E155" s="10"/>
      <c r="F155" s="10"/>
      <c r="R155" s="10"/>
    </row>
    <row r="156" spans="5:18" x14ac:dyDescent="0.2">
      <c r="E156" s="10"/>
      <c r="F156" s="10"/>
      <c r="R156" s="10"/>
    </row>
    <row r="157" spans="5:18" x14ac:dyDescent="0.2">
      <c r="E157" s="10"/>
      <c r="F157" s="10"/>
      <c r="R157" s="10"/>
    </row>
    <row r="158" spans="5:18" x14ac:dyDescent="0.2">
      <c r="E158" s="10"/>
      <c r="F158" s="10"/>
      <c r="R158" s="10"/>
    </row>
    <row r="159" spans="5:18" x14ac:dyDescent="0.2">
      <c r="E159" s="10"/>
      <c r="F159" s="10"/>
      <c r="R159" s="10"/>
    </row>
    <row r="160" spans="5:18" x14ac:dyDescent="0.2">
      <c r="E160" s="10"/>
      <c r="F160" s="10"/>
      <c r="R160" s="10"/>
    </row>
    <row r="161" spans="5:18" x14ac:dyDescent="0.2">
      <c r="E161" s="10"/>
      <c r="F161" s="10"/>
      <c r="R161" s="10"/>
    </row>
    <row r="162" spans="5:18" x14ac:dyDescent="0.2">
      <c r="E162" s="10"/>
      <c r="F162" s="10"/>
      <c r="R162" s="10"/>
    </row>
    <row r="163" spans="5:18" x14ac:dyDescent="0.2">
      <c r="E163" s="10"/>
      <c r="F163" s="10"/>
      <c r="R163" s="10"/>
    </row>
    <row r="164" spans="5:18" x14ac:dyDescent="0.2">
      <c r="E164" s="10"/>
      <c r="F164" s="10"/>
      <c r="R164" s="10"/>
    </row>
    <row r="165" spans="5:18" x14ac:dyDescent="0.2">
      <c r="E165" s="10"/>
      <c r="F165" s="10"/>
      <c r="R165" s="10"/>
    </row>
    <row r="166" spans="5:18" x14ac:dyDescent="0.2">
      <c r="E166" s="10"/>
      <c r="F166" s="10"/>
      <c r="R166" s="10"/>
    </row>
    <row r="167" spans="5:18" x14ac:dyDescent="0.2">
      <c r="E167" s="10"/>
      <c r="F167" s="10"/>
      <c r="R167" s="10"/>
    </row>
    <row r="168" spans="5:18" x14ac:dyDescent="0.2">
      <c r="E168" s="10"/>
      <c r="F168" s="10"/>
      <c r="R168" s="10"/>
    </row>
    <row r="169" spans="5:18" x14ac:dyDescent="0.2">
      <c r="E169" s="10"/>
      <c r="F169" s="10"/>
      <c r="R169" s="10"/>
    </row>
    <row r="170" spans="5:18" x14ac:dyDescent="0.2">
      <c r="E170" s="10"/>
      <c r="F170" s="10"/>
      <c r="R170" s="10"/>
    </row>
    <row r="171" spans="5:18" x14ac:dyDescent="0.2">
      <c r="E171" s="10"/>
      <c r="F171" s="10"/>
      <c r="R171" s="10"/>
    </row>
    <row r="172" spans="5:18" x14ac:dyDescent="0.2">
      <c r="E172" s="10"/>
      <c r="F172" s="10"/>
      <c r="R172" s="10"/>
    </row>
    <row r="173" spans="5:18" x14ac:dyDescent="0.2">
      <c r="E173" s="10"/>
      <c r="F173" s="10"/>
      <c r="R173" s="10"/>
    </row>
    <row r="174" spans="5:18" x14ac:dyDescent="0.2">
      <c r="E174" s="10"/>
      <c r="F174" s="10"/>
      <c r="R174" s="10"/>
    </row>
    <row r="175" spans="5:18" x14ac:dyDescent="0.2">
      <c r="E175" s="10"/>
      <c r="F175" s="10"/>
      <c r="R175" s="10"/>
    </row>
    <row r="176" spans="5:18" x14ac:dyDescent="0.2">
      <c r="E176" s="10"/>
      <c r="F176" s="10"/>
      <c r="R176" s="10"/>
    </row>
    <row r="177" spans="5:18" x14ac:dyDescent="0.2">
      <c r="E177" s="10"/>
      <c r="F177" s="10"/>
      <c r="R177" s="10"/>
    </row>
    <row r="178" spans="5:18" x14ac:dyDescent="0.2">
      <c r="E178" s="10"/>
      <c r="F178" s="10"/>
      <c r="R178" s="10"/>
    </row>
    <row r="179" spans="5:18" x14ac:dyDescent="0.2">
      <c r="E179" s="10"/>
      <c r="F179" s="10"/>
      <c r="R179" s="10"/>
    </row>
    <row r="180" spans="5:18" x14ac:dyDescent="0.2">
      <c r="E180" s="10"/>
      <c r="F180" s="10"/>
      <c r="R180" s="10"/>
    </row>
    <row r="181" spans="5:18" x14ac:dyDescent="0.2">
      <c r="E181" s="10"/>
      <c r="F181" s="10"/>
      <c r="R181" s="10"/>
    </row>
    <row r="182" spans="5:18" x14ac:dyDescent="0.2">
      <c r="E182" s="10"/>
      <c r="F182" s="10"/>
      <c r="R182" s="10"/>
    </row>
    <row r="183" spans="5:18" x14ac:dyDescent="0.2">
      <c r="E183" s="10"/>
      <c r="F183" s="10"/>
      <c r="R183" s="10"/>
    </row>
    <row r="184" spans="5:18" x14ac:dyDescent="0.2">
      <c r="E184" s="10"/>
      <c r="F184" s="10"/>
      <c r="R184" s="10"/>
    </row>
    <row r="185" spans="5:18" x14ac:dyDescent="0.2">
      <c r="E185" s="10"/>
      <c r="F185" s="10"/>
      <c r="R185" s="10"/>
    </row>
    <row r="186" spans="5:18" x14ac:dyDescent="0.2">
      <c r="E186" s="10"/>
      <c r="F186" s="10"/>
      <c r="R186" s="10"/>
    </row>
    <row r="187" spans="5:18" x14ac:dyDescent="0.2">
      <c r="E187" s="10"/>
      <c r="F187" s="10"/>
      <c r="R187" s="10"/>
    </row>
    <row r="188" spans="5:18" x14ac:dyDescent="0.2">
      <c r="E188" s="10"/>
      <c r="F188" s="10"/>
      <c r="R188" s="10"/>
    </row>
    <row r="189" spans="5:18" x14ac:dyDescent="0.2">
      <c r="E189" s="10"/>
      <c r="F189" s="10"/>
      <c r="R189" s="10"/>
    </row>
    <row r="190" spans="5:18" x14ac:dyDescent="0.2">
      <c r="E190" s="10"/>
      <c r="F190" s="10"/>
      <c r="R190" s="10"/>
    </row>
    <row r="191" spans="5:18" x14ac:dyDescent="0.2">
      <c r="E191" s="10"/>
      <c r="F191" s="10"/>
      <c r="R191" s="10"/>
    </row>
    <row r="192" spans="5:18" x14ac:dyDescent="0.2">
      <c r="E192" s="10"/>
      <c r="F192" s="10"/>
      <c r="R192" s="10"/>
    </row>
    <row r="193" spans="5:18" x14ac:dyDescent="0.2">
      <c r="E193" s="10"/>
      <c r="F193" s="10"/>
      <c r="R193" s="10"/>
    </row>
    <row r="194" spans="5:18" x14ac:dyDescent="0.2">
      <c r="E194" s="10"/>
      <c r="F194" s="10"/>
      <c r="R194" s="10"/>
    </row>
    <row r="195" spans="5:18" x14ac:dyDescent="0.2">
      <c r="E195" s="10"/>
      <c r="F195" s="10"/>
      <c r="R195" s="10"/>
    </row>
    <row r="196" spans="5:18" x14ac:dyDescent="0.2">
      <c r="E196" s="10"/>
      <c r="F196" s="10"/>
      <c r="R196" s="10"/>
    </row>
    <row r="197" spans="5:18" x14ac:dyDescent="0.2">
      <c r="E197" s="10"/>
      <c r="F197" s="10"/>
      <c r="R197" s="10"/>
    </row>
    <row r="198" spans="5:18" x14ac:dyDescent="0.2">
      <c r="E198" s="10"/>
      <c r="F198" s="10"/>
      <c r="R198" s="10"/>
    </row>
    <row r="199" spans="5:18" x14ac:dyDescent="0.2">
      <c r="E199" s="10"/>
      <c r="F199" s="10"/>
      <c r="R199" s="10"/>
    </row>
    <row r="200" spans="5:18" x14ac:dyDescent="0.2">
      <c r="E200" s="10"/>
      <c r="F200" s="10"/>
      <c r="R200" s="10"/>
    </row>
    <row r="201" spans="5:18" x14ac:dyDescent="0.2">
      <c r="E201" s="10"/>
      <c r="F201" s="10"/>
      <c r="R201" s="10"/>
    </row>
    <row r="202" spans="5:18" x14ac:dyDescent="0.2">
      <c r="E202" s="10"/>
      <c r="F202" s="10"/>
      <c r="R202" s="10"/>
    </row>
    <row r="203" spans="5:18" x14ac:dyDescent="0.2">
      <c r="E203" s="10"/>
      <c r="F203" s="10"/>
      <c r="R203" s="10"/>
    </row>
    <row r="204" spans="5:18" x14ac:dyDescent="0.2">
      <c r="E204" s="10"/>
      <c r="F204" s="10"/>
      <c r="R204" s="10"/>
    </row>
    <row r="205" spans="5:18" x14ac:dyDescent="0.2">
      <c r="E205" s="10"/>
      <c r="F205" s="10"/>
      <c r="R205" s="10"/>
    </row>
    <row r="206" spans="5:18" x14ac:dyDescent="0.2">
      <c r="E206" s="10"/>
      <c r="F206" s="10"/>
      <c r="R206" s="10"/>
    </row>
    <row r="207" spans="5:18" x14ac:dyDescent="0.2">
      <c r="E207" s="10"/>
      <c r="F207" s="10"/>
      <c r="R207" s="10"/>
    </row>
    <row r="208" spans="5:18" x14ac:dyDescent="0.2">
      <c r="E208" s="10"/>
      <c r="F208" s="10"/>
      <c r="R208" s="10"/>
    </row>
    <row r="209" spans="5:18" x14ac:dyDescent="0.2">
      <c r="E209" s="10"/>
      <c r="F209" s="10"/>
      <c r="R209" s="10"/>
    </row>
    <row r="210" spans="5:18" x14ac:dyDescent="0.2">
      <c r="E210" s="10"/>
      <c r="F210" s="10"/>
      <c r="R210" s="10"/>
    </row>
    <row r="211" spans="5:18" x14ac:dyDescent="0.2">
      <c r="E211" s="10"/>
      <c r="F211" s="10"/>
      <c r="R211" s="10"/>
    </row>
    <row r="212" spans="5:18" x14ac:dyDescent="0.2">
      <c r="E212" s="10"/>
      <c r="F212" s="10"/>
      <c r="R212" s="10"/>
    </row>
    <row r="213" spans="5:18" x14ac:dyDescent="0.2">
      <c r="E213" s="10"/>
      <c r="F213" s="10"/>
      <c r="R213" s="10"/>
    </row>
    <row r="214" spans="5:18" x14ac:dyDescent="0.2">
      <c r="E214" s="10"/>
      <c r="F214" s="10"/>
      <c r="R214" s="10"/>
    </row>
    <row r="215" spans="5:18" x14ac:dyDescent="0.2">
      <c r="E215" s="10"/>
      <c r="F215" s="10"/>
      <c r="R215" s="10"/>
    </row>
    <row r="216" spans="5:18" x14ac:dyDescent="0.2">
      <c r="E216" s="10"/>
      <c r="F216" s="10"/>
      <c r="R216" s="10"/>
    </row>
    <row r="217" spans="5:18" x14ac:dyDescent="0.2">
      <c r="E217" s="10"/>
      <c r="F217" s="10"/>
      <c r="R217" s="10"/>
    </row>
    <row r="218" spans="5:18" x14ac:dyDescent="0.2">
      <c r="E218" s="10"/>
      <c r="F218" s="10"/>
      <c r="R218" s="10"/>
    </row>
    <row r="219" spans="5:18" x14ac:dyDescent="0.2">
      <c r="E219" s="10"/>
      <c r="F219" s="10"/>
      <c r="R219" s="10"/>
    </row>
    <row r="220" spans="5:18" x14ac:dyDescent="0.2">
      <c r="E220" s="10"/>
      <c r="F220" s="10"/>
      <c r="R220" s="10"/>
    </row>
    <row r="221" spans="5:18" x14ac:dyDescent="0.2">
      <c r="E221" s="10"/>
      <c r="F221" s="10"/>
      <c r="R221" s="10"/>
    </row>
    <row r="222" spans="5:18" x14ac:dyDescent="0.2">
      <c r="E222" s="10"/>
      <c r="F222" s="10"/>
      <c r="R222" s="10"/>
    </row>
    <row r="223" spans="5:18" x14ac:dyDescent="0.2">
      <c r="E223" s="10"/>
      <c r="F223" s="10"/>
      <c r="R223" s="10"/>
    </row>
    <row r="224" spans="5:18" x14ac:dyDescent="0.2">
      <c r="E224" s="10"/>
      <c r="F224" s="10"/>
      <c r="R224" s="10"/>
    </row>
    <row r="225" spans="5:18" x14ac:dyDescent="0.2">
      <c r="E225" s="10"/>
      <c r="F225" s="10"/>
      <c r="R225" s="10"/>
    </row>
    <row r="226" spans="5:18" x14ac:dyDescent="0.2">
      <c r="E226" s="10"/>
      <c r="F226" s="10"/>
      <c r="R226" s="10"/>
    </row>
    <row r="227" spans="5:18" x14ac:dyDescent="0.2">
      <c r="E227" s="10"/>
      <c r="F227" s="10"/>
      <c r="R227" s="10"/>
    </row>
    <row r="228" spans="5:18" x14ac:dyDescent="0.2">
      <c r="E228" s="10"/>
      <c r="F228" s="10"/>
      <c r="R228" s="10"/>
    </row>
    <row r="229" spans="5:18" x14ac:dyDescent="0.2">
      <c r="E229" s="10"/>
      <c r="F229" s="10"/>
      <c r="R229" s="10"/>
    </row>
    <row r="230" spans="5:18" x14ac:dyDescent="0.2">
      <c r="E230" s="10"/>
      <c r="F230" s="10"/>
      <c r="R230" s="10"/>
    </row>
    <row r="231" spans="5:18" x14ac:dyDescent="0.2">
      <c r="E231" s="10"/>
      <c r="F231" s="10"/>
      <c r="R231" s="10"/>
    </row>
    <row r="232" spans="5:18" x14ac:dyDescent="0.2">
      <c r="E232" s="10"/>
      <c r="F232" s="10"/>
      <c r="R232" s="10"/>
    </row>
    <row r="233" spans="5:18" x14ac:dyDescent="0.2">
      <c r="E233" s="10"/>
      <c r="F233" s="10"/>
      <c r="R233" s="10"/>
    </row>
    <row r="234" spans="5:18" x14ac:dyDescent="0.2">
      <c r="E234" s="10"/>
      <c r="F234" s="10"/>
      <c r="R234" s="10"/>
    </row>
    <row r="235" spans="5:18" x14ac:dyDescent="0.2">
      <c r="E235" s="10"/>
      <c r="F235" s="10"/>
      <c r="R235" s="10"/>
    </row>
    <row r="236" spans="5:18" x14ac:dyDescent="0.2">
      <c r="E236" s="10"/>
      <c r="F236" s="10"/>
      <c r="R236" s="10"/>
    </row>
    <row r="237" spans="5:18" x14ac:dyDescent="0.2">
      <c r="E237" s="10"/>
      <c r="F237" s="10"/>
      <c r="R237" s="10"/>
    </row>
    <row r="238" spans="5:18" x14ac:dyDescent="0.2">
      <c r="E238" s="10"/>
      <c r="F238" s="10"/>
      <c r="R238" s="10"/>
    </row>
    <row r="239" spans="5:18" x14ac:dyDescent="0.2">
      <c r="E239" s="10"/>
      <c r="F239" s="10"/>
      <c r="R239" s="10"/>
    </row>
    <row r="240" spans="5:18" x14ac:dyDescent="0.2">
      <c r="E240" s="10"/>
      <c r="F240" s="10"/>
      <c r="R240" s="10"/>
    </row>
    <row r="241" spans="5:18" x14ac:dyDescent="0.2">
      <c r="E241" s="10"/>
      <c r="F241" s="10"/>
      <c r="R241" s="10"/>
    </row>
    <row r="242" spans="5:18" x14ac:dyDescent="0.2">
      <c r="E242" s="10"/>
      <c r="F242" s="10"/>
      <c r="R242" s="10"/>
    </row>
    <row r="243" spans="5:18" x14ac:dyDescent="0.2">
      <c r="E243" s="10"/>
      <c r="F243" s="10"/>
      <c r="R243" s="10"/>
    </row>
    <row r="244" spans="5:18" x14ac:dyDescent="0.2">
      <c r="E244" s="10"/>
      <c r="F244" s="10"/>
      <c r="R244" s="10"/>
    </row>
    <row r="245" spans="5:18" x14ac:dyDescent="0.2">
      <c r="E245" s="10"/>
      <c r="F245" s="10"/>
      <c r="R245" s="10"/>
    </row>
    <row r="246" spans="5:18" x14ac:dyDescent="0.2">
      <c r="E246" s="10"/>
      <c r="F246" s="10"/>
      <c r="R246" s="10"/>
    </row>
    <row r="247" spans="5:18" x14ac:dyDescent="0.2">
      <c r="E247" s="10"/>
      <c r="F247" s="10"/>
      <c r="R247" s="10"/>
    </row>
    <row r="248" spans="5:18" x14ac:dyDescent="0.2">
      <c r="E248" s="10"/>
      <c r="F248" s="10"/>
      <c r="R248" s="10"/>
    </row>
    <row r="249" spans="5:18" x14ac:dyDescent="0.2">
      <c r="E249" s="10"/>
      <c r="F249" s="10"/>
      <c r="R249" s="10"/>
    </row>
    <row r="250" spans="5:18" x14ac:dyDescent="0.2">
      <c r="E250" s="10"/>
      <c r="F250" s="10"/>
      <c r="R250" s="10"/>
    </row>
    <row r="251" spans="5:18" x14ac:dyDescent="0.2">
      <c r="E251" s="10"/>
      <c r="F251" s="10"/>
      <c r="R251" s="10"/>
    </row>
    <row r="252" spans="5:18" x14ac:dyDescent="0.2">
      <c r="E252" s="10"/>
      <c r="F252" s="10"/>
      <c r="R252" s="10"/>
    </row>
    <row r="253" spans="5:18" x14ac:dyDescent="0.2">
      <c r="E253" s="10"/>
      <c r="F253" s="10"/>
      <c r="R253" s="10"/>
    </row>
    <row r="254" spans="5:18" x14ac:dyDescent="0.2">
      <c r="E254" s="10"/>
      <c r="F254" s="10"/>
      <c r="R254" s="10"/>
    </row>
    <row r="255" spans="5:18" x14ac:dyDescent="0.2">
      <c r="E255" s="10"/>
      <c r="F255" s="10"/>
      <c r="R255" s="10"/>
    </row>
    <row r="256" spans="5:18" x14ac:dyDescent="0.2">
      <c r="E256" s="10"/>
      <c r="F256" s="10"/>
      <c r="R256" s="10"/>
    </row>
    <row r="257" spans="5:18" x14ac:dyDescent="0.2">
      <c r="E257" s="10"/>
      <c r="F257" s="10"/>
      <c r="R257" s="10"/>
    </row>
    <row r="258" spans="5:18" x14ac:dyDescent="0.2">
      <c r="E258" s="10"/>
      <c r="F258" s="10"/>
      <c r="R258" s="10"/>
    </row>
    <row r="259" spans="5:18" x14ac:dyDescent="0.2">
      <c r="E259" s="10"/>
      <c r="F259" s="10"/>
      <c r="R259" s="10"/>
    </row>
    <row r="260" spans="5:18" x14ac:dyDescent="0.2">
      <c r="E260" s="10"/>
      <c r="F260" s="10"/>
      <c r="R260" s="10"/>
    </row>
    <row r="261" spans="5:18" x14ac:dyDescent="0.2">
      <c r="E261" s="10"/>
      <c r="F261" s="10"/>
      <c r="R261" s="10"/>
    </row>
    <row r="262" spans="5:18" x14ac:dyDescent="0.2">
      <c r="E262" s="10"/>
      <c r="F262" s="10"/>
      <c r="R262" s="10"/>
    </row>
    <row r="263" spans="5:18" x14ac:dyDescent="0.2">
      <c r="E263" s="10"/>
      <c r="F263" s="10"/>
      <c r="R263" s="10"/>
    </row>
    <row r="264" spans="5:18" x14ac:dyDescent="0.2">
      <c r="E264" s="10"/>
      <c r="F264" s="10"/>
      <c r="R264" s="10"/>
    </row>
    <row r="265" spans="5:18" x14ac:dyDescent="0.2">
      <c r="E265" s="10"/>
      <c r="F265" s="10"/>
      <c r="R265" s="10"/>
    </row>
    <row r="266" spans="5:18" x14ac:dyDescent="0.2">
      <c r="E266" s="10"/>
      <c r="F266" s="10"/>
      <c r="R266" s="10"/>
    </row>
    <row r="267" spans="5:18" x14ac:dyDescent="0.2">
      <c r="E267" s="10"/>
      <c r="F267" s="10"/>
      <c r="R267" s="10"/>
    </row>
    <row r="268" spans="5:18" x14ac:dyDescent="0.2">
      <c r="E268" s="10"/>
      <c r="F268" s="10"/>
      <c r="R268" s="10"/>
    </row>
    <row r="269" spans="5:18" x14ac:dyDescent="0.2">
      <c r="E269" s="10"/>
      <c r="F269" s="10"/>
      <c r="R269" s="10"/>
    </row>
    <row r="270" spans="5:18" x14ac:dyDescent="0.2">
      <c r="E270" s="10"/>
      <c r="F270" s="10"/>
      <c r="R270" s="10"/>
    </row>
    <row r="271" spans="5:18" x14ac:dyDescent="0.2">
      <c r="E271" s="10"/>
      <c r="F271" s="10"/>
      <c r="R271" s="10"/>
    </row>
    <row r="272" spans="5:18" x14ac:dyDescent="0.2">
      <c r="E272" s="10"/>
      <c r="F272" s="10"/>
      <c r="R272" s="10"/>
    </row>
    <row r="273" spans="5:18" x14ac:dyDescent="0.2">
      <c r="E273" s="10"/>
      <c r="F273" s="10"/>
      <c r="R273" s="10"/>
    </row>
    <row r="274" spans="5:18" x14ac:dyDescent="0.2">
      <c r="E274" s="10"/>
      <c r="F274" s="10"/>
      <c r="R274" s="10"/>
    </row>
    <row r="275" spans="5:18" x14ac:dyDescent="0.2">
      <c r="E275" s="10"/>
      <c r="F275" s="10"/>
      <c r="R275" s="10"/>
    </row>
    <row r="276" spans="5:18" x14ac:dyDescent="0.2">
      <c r="E276" s="10"/>
      <c r="F276" s="10"/>
      <c r="R276" s="10"/>
    </row>
    <row r="277" spans="5:18" x14ac:dyDescent="0.2">
      <c r="E277" s="10"/>
      <c r="F277" s="10"/>
      <c r="R277" s="10"/>
    </row>
    <row r="278" spans="5:18" x14ac:dyDescent="0.2">
      <c r="E278" s="10"/>
      <c r="F278" s="10"/>
      <c r="R278" s="10"/>
    </row>
    <row r="279" spans="5:18" x14ac:dyDescent="0.2">
      <c r="E279" s="10"/>
      <c r="F279" s="10"/>
      <c r="R279" s="10"/>
    </row>
    <row r="280" spans="5:18" x14ac:dyDescent="0.2">
      <c r="E280" s="10"/>
      <c r="F280" s="10"/>
      <c r="R280" s="10"/>
    </row>
    <row r="281" spans="5:18" x14ac:dyDescent="0.2">
      <c r="E281" s="10"/>
      <c r="F281" s="10"/>
      <c r="R281" s="10"/>
    </row>
    <row r="282" spans="5:18" x14ac:dyDescent="0.2">
      <c r="E282" s="10"/>
      <c r="F282" s="10"/>
      <c r="R282" s="10"/>
    </row>
    <row r="283" spans="5:18" x14ac:dyDescent="0.2">
      <c r="E283" s="10"/>
      <c r="F283" s="10"/>
      <c r="R283" s="10"/>
    </row>
    <row r="284" spans="5:18" x14ac:dyDescent="0.2">
      <c r="E284" s="10"/>
      <c r="F284" s="10"/>
      <c r="R284" s="10"/>
    </row>
    <row r="285" spans="5:18" x14ac:dyDescent="0.2">
      <c r="E285" s="10"/>
      <c r="F285" s="10"/>
      <c r="R285" s="10"/>
    </row>
    <row r="286" spans="5:18" x14ac:dyDescent="0.2">
      <c r="E286" s="10"/>
      <c r="F286" s="10"/>
      <c r="R286" s="10"/>
    </row>
    <row r="287" spans="5:18" x14ac:dyDescent="0.2">
      <c r="E287" s="10"/>
      <c r="F287" s="10"/>
      <c r="R287" s="10"/>
    </row>
    <row r="288" spans="5:18" x14ac:dyDescent="0.2">
      <c r="E288" s="10"/>
      <c r="F288" s="10"/>
      <c r="R288" s="10"/>
    </row>
    <row r="289" spans="5:18" x14ac:dyDescent="0.2">
      <c r="E289" s="10"/>
      <c r="F289" s="10"/>
      <c r="R289" s="10"/>
    </row>
    <row r="290" spans="5:18" x14ac:dyDescent="0.2">
      <c r="E290" s="10"/>
      <c r="F290" s="10"/>
      <c r="R290" s="10"/>
    </row>
    <row r="291" spans="5:18" x14ac:dyDescent="0.2">
      <c r="E291" s="10"/>
      <c r="F291" s="10"/>
      <c r="R291" s="10"/>
    </row>
    <row r="292" spans="5:18" x14ac:dyDescent="0.2">
      <c r="E292" s="10"/>
      <c r="F292" s="10"/>
      <c r="R292" s="10"/>
    </row>
    <row r="293" spans="5:18" x14ac:dyDescent="0.2">
      <c r="E293" s="10"/>
      <c r="F293" s="10"/>
      <c r="R293" s="10"/>
    </row>
    <row r="294" spans="5:18" x14ac:dyDescent="0.2">
      <c r="E294" s="10"/>
      <c r="F294" s="10"/>
      <c r="R294" s="10"/>
    </row>
    <row r="295" spans="5:18" x14ac:dyDescent="0.2">
      <c r="E295" s="10"/>
      <c r="F295" s="10"/>
      <c r="R295" s="10"/>
    </row>
    <row r="296" spans="5:18" x14ac:dyDescent="0.2">
      <c r="E296" s="10"/>
      <c r="F296" s="10"/>
      <c r="R296" s="10"/>
    </row>
    <row r="297" spans="5:18" x14ac:dyDescent="0.2">
      <c r="E297" s="10"/>
      <c r="F297" s="10"/>
      <c r="R297" s="10"/>
    </row>
    <row r="298" spans="5:18" x14ac:dyDescent="0.2">
      <c r="E298" s="10"/>
      <c r="F298" s="10"/>
      <c r="R298" s="10"/>
    </row>
    <row r="299" spans="5:18" x14ac:dyDescent="0.2">
      <c r="E299" s="10"/>
      <c r="F299" s="10"/>
      <c r="R299" s="10"/>
    </row>
    <row r="300" spans="5:18" x14ac:dyDescent="0.2">
      <c r="E300" s="10"/>
      <c r="F300" s="10"/>
      <c r="R300" s="10"/>
    </row>
    <row r="301" spans="5:18" x14ac:dyDescent="0.2">
      <c r="E301" s="10"/>
      <c r="F301" s="10"/>
      <c r="R301" s="10"/>
    </row>
    <row r="302" spans="5:18" x14ac:dyDescent="0.2">
      <c r="E302" s="10"/>
      <c r="F302" s="10"/>
      <c r="R302" s="10"/>
    </row>
    <row r="303" spans="5:18" x14ac:dyDescent="0.2">
      <c r="E303" s="10"/>
      <c r="F303" s="10"/>
      <c r="R303" s="10"/>
    </row>
    <row r="304" spans="5:18" x14ac:dyDescent="0.2">
      <c r="E304" s="10"/>
      <c r="F304" s="10"/>
      <c r="R304" s="10"/>
    </row>
    <row r="305" spans="5:18" x14ac:dyDescent="0.2">
      <c r="E305" s="10"/>
      <c r="F305" s="10"/>
      <c r="R305" s="10"/>
    </row>
    <row r="306" spans="5:18" x14ac:dyDescent="0.2">
      <c r="E306" s="10"/>
      <c r="F306" s="10"/>
      <c r="R306" s="10"/>
    </row>
    <row r="307" spans="5:18" x14ac:dyDescent="0.2">
      <c r="E307" s="10"/>
      <c r="F307" s="10"/>
      <c r="R307" s="10"/>
    </row>
    <row r="308" spans="5:18" x14ac:dyDescent="0.2">
      <c r="E308" s="10"/>
      <c r="F308" s="10"/>
      <c r="R308" s="10"/>
    </row>
    <row r="309" spans="5:18" x14ac:dyDescent="0.2">
      <c r="E309" s="10"/>
      <c r="F309" s="10"/>
      <c r="R309" s="10"/>
    </row>
    <row r="310" spans="5:18" x14ac:dyDescent="0.2">
      <c r="E310" s="10"/>
      <c r="F310" s="10"/>
      <c r="R310" s="10"/>
    </row>
    <row r="311" spans="5:18" x14ac:dyDescent="0.2">
      <c r="E311" s="10"/>
      <c r="F311" s="10"/>
      <c r="R311" s="10"/>
    </row>
    <row r="312" spans="5:18" x14ac:dyDescent="0.2">
      <c r="E312" s="10"/>
      <c r="F312" s="10"/>
      <c r="R312" s="10"/>
    </row>
    <row r="313" spans="5:18" x14ac:dyDescent="0.2">
      <c r="E313" s="10"/>
      <c r="F313" s="10"/>
      <c r="R313" s="10"/>
    </row>
    <row r="314" spans="5:18" x14ac:dyDescent="0.2">
      <c r="E314" s="10"/>
      <c r="F314" s="10"/>
      <c r="R314" s="10"/>
    </row>
    <row r="315" spans="5:18" x14ac:dyDescent="0.2">
      <c r="E315" s="10"/>
      <c r="F315" s="10"/>
      <c r="R315" s="10"/>
    </row>
    <row r="316" spans="5:18" x14ac:dyDescent="0.2">
      <c r="E316" s="10"/>
      <c r="F316" s="10"/>
      <c r="R316" s="10"/>
    </row>
    <row r="317" spans="5:18" x14ac:dyDescent="0.2">
      <c r="E317" s="10"/>
      <c r="F317" s="10"/>
      <c r="R317" s="10"/>
    </row>
    <row r="318" spans="5:18" x14ac:dyDescent="0.2">
      <c r="E318" s="10"/>
      <c r="F318" s="10"/>
      <c r="R318" s="10"/>
    </row>
    <row r="319" spans="5:18" x14ac:dyDescent="0.2">
      <c r="E319" s="10"/>
      <c r="F319" s="10"/>
      <c r="R319" s="10"/>
    </row>
    <row r="320" spans="5:18" x14ac:dyDescent="0.2">
      <c r="E320" s="10"/>
      <c r="F320" s="10"/>
      <c r="R320" s="10"/>
    </row>
    <row r="321" spans="5:18" x14ac:dyDescent="0.2">
      <c r="E321" s="10"/>
      <c r="F321" s="10"/>
      <c r="R321" s="10"/>
    </row>
    <row r="322" spans="5:18" x14ac:dyDescent="0.2">
      <c r="E322" s="10"/>
      <c r="F322" s="10"/>
      <c r="R322" s="10"/>
    </row>
    <row r="323" spans="5:18" x14ac:dyDescent="0.2">
      <c r="E323" s="10"/>
      <c r="F323" s="10"/>
      <c r="R323" s="10"/>
    </row>
    <row r="324" spans="5:18" x14ac:dyDescent="0.2">
      <c r="E324" s="10"/>
      <c r="F324" s="10"/>
      <c r="R324" s="10"/>
    </row>
    <row r="325" spans="5:18" x14ac:dyDescent="0.2">
      <c r="E325" s="10"/>
      <c r="F325" s="10"/>
      <c r="R325" s="10"/>
    </row>
    <row r="326" spans="5:18" x14ac:dyDescent="0.2">
      <c r="E326" s="10"/>
      <c r="F326" s="10"/>
      <c r="R326" s="10"/>
    </row>
    <row r="327" spans="5:18" x14ac:dyDescent="0.2">
      <c r="E327" s="10"/>
      <c r="F327" s="10"/>
      <c r="R327" s="10"/>
    </row>
    <row r="328" spans="5:18" x14ac:dyDescent="0.2">
      <c r="E328" s="10"/>
      <c r="F328" s="10"/>
      <c r="R328" s="10"/>
    </row>
    <row r="329" spans="5:18" x14ac:dyDescent="0.2">
      <c r="E329" s="10"/>
      <c r="F329" s="10"/>
      <c r="R329" s="10"/>
    </row>
    <row r="330" spans="5:18" x14ac:dyDescent="0.2">
      <c r="E330" s="10"/>
      <c r="F330" s="10"/>
      <c r="R330" s="10"/>
    </row>
    <row r="331" spans="5:18" x14ac:dyDescent="0.2">
      <c r="E331" s="10"/>
      <c r="F331" s="10"/>
      <c r="R331" s="10"/>
    </row>
    <row r="332" spans="5:18" x14ac:dyDescent="0.2">
      <c r="E332" s="10"/>
      <c r="F332" s="10"/>
      <c r="R332" s="10"/>
    </row>
    <row r="333" spans="5:18" x14ac:dyDescent="0.2">
      <c r="E333" s="10"/>
      <c r="F333" s="10"/>
      <c r="R333" s="10"/>
    </row>
    <row r="334" spans="5:18" x14ac:dyDescent="0.2">
      <c r="E334" s="10"/>
      <c r="F334" s="10"/>
      <c r="R334" s="10"/>
    </row>
    <row r="335" spans="5:18" x14ac:dyDescent="0.2">
      <c r="E335" s="10"/>
      <c r="F335" s="10"/>
      <c r="R335" s="10"/>
    </row>
    <row r="336" spans="5:18" x14ac:dyDescent="0.2">
      <c r="E336" s="10"/>
      <c r="F336" s="10"/>
      <c r="R336" s="10"/>
    </row>
    <row r="337" spans="5:18" x14ac:dyDescent="0.2">
      <c r="E337" s="10"/>
      <c r="F337" s="10"/>
      <c r="R337" s="10"/>
    </row>
    <row r="338" spans="5:18" x14ac:dyDescent="0.2">
      <c r="E338" s="10"/>
      <c r="F338" s="10"/>
      <c r="R338" s="10"/>
    </row>
    <row r="339" spans="5:18" x14ac:dyDescent="0.2">
      <c r="E339" s="10"/>
      <c r="F339" s="10"/>
      <c r="R339" s="10"/>
    </row>
    <row r="340" spans="5:18" x14ac:dyDescent="0.2">
      <c r="E340" s="10"/>
      <c r="F340" s="10"/>
      <c r="R340" s="10"/>
    </row>
    <row r="341" spans="5:18" x14ac:dyDescent="0.2">
      <c r="E341" s="10"/>
      <c r="F341" s="10"/>
      <c r="R341" s="10"/>
    </row>
    <row r="342" spans="5:18" x14ac:dyDescent="0.2">
      <c r="E342" s="10"/>
      <c r="F342" s="10"/>
      <c r="R342" s="10"/>
    </row>
    <row r="343" spans="5:18" x14ac:dyDescent="0.2">
      <c r="E343" s="10"/>
      <c r="F343" s="10"/>
      <c r="R343" s="10"/>
    </row>
    <row r="344" spans="5:18" x14ac:dyDescent="0.2">
      <c r="E344" s="10"/>
      <c r="F344" s="10"/>
      <c r="R344" s="10"/>
    </row>
    <row r="345" spans="5:18" x14ac:dyDescent="0.2">
      <c r="E345" s="10"/>
      <c r="F345" s="10"/>
      <c r="R345" s="10"/>
    </row>
    <row r="346" spans="5:18" x14ac:dyDescent="0.2">
      <c r="E346" s="10"/>
      <c r="F346" s="10"/>
      <c r="R346" s="10"/>
    </row>
    <row r="347" spans="5:18" x14ac:dyDescent="0.2">
      <c r="E347" s="10"/>
      <c r="F347" s="10"/>
      <c r="R347" s="10"/>
    </row>
    <row r="348" spans="5:18" x14ac:dyDescent="0.2">
      <c r="E348" s="10"/>
      <c r="F348" s="10"/>
      <c r="R348" s="10"/>
    </row>
    <row r="349" spans="5:18" x14ac:dyDescent="0.2">
      <c r="E349" s="10"/>
      <c r="F349" s="10"/>
      <c r="R349" s="10"/>
    </row>
    <row r="350" spans="5:18" x14ac:dyDescent="0.2">
      <c r="E350" s="10"/>
      <c r="F350" s="10"/>
      <c r="R350" s="10"/>
    </row>
    <row r="351" spans="5:18" x14ac:dyDescent="0.2">
      <c r="E351" s="10"/>
      <c r="F351" s="10"/>
      <c r="R351" s="10"/>
    </row>
    <row r="352" spans="5:18" x14ac:dyDescent="0.2">
      <c r="E352" s="10"/>
      <c r="F352" s="10"/>
      <c r="R352" s="10"/>
    </row>
    <row r="353" spans="5:18" x14ac:dyDescent="0.2">
      <c r="E353" s="10"/>
      <c r="F353" s="10"/>
      <c r="R353" s="10"/>
    </row>
    <row r="354" spans="5:18" x14ac:dyDescent="0.2">
      <c r="E354" s="10"/>
      <c r="F354" s="10"/>
      <c r="R354" s="10"/>
    </row>
    <row r="355" spans="5:18" x14ac:dyDescent="0.2">
      <c r="E355" s="10"/>
      <c r="F355" s="10"/>
      <c r="R355" s="10"/>
    </row>
    <row r="356" spans="5:18" x14ac:dyDescent="0.2">
      <c r="E356" s="10"/>
      <c r="F356" s="10"/>
      <c r="R356" s="10"/>
    </row>
    <row r="357" spans="5:18" x14ac:dyDescent="0.2">
      <c r="E357" s="10"/>
      <c r="F357" s="10"/>
      <c r="R357" s="10"/>
    </row>
    <row r="358" spans="5:18" x14ac:dyDescent="0.2">
      <c r="E358" s="10"/>
      <c r="F358" s="10"/>
      <c r="R358" s="10"/>
    </row>
    <row r="359" spans="5:18" x14ac:dyDescent="0.2">
      <c r="E359" s="10"/>
      <c r="F359" s="10"/>
      <c r="R359" s="10"/>
    </row>
    <row r="360" spans="5:18" x14ac:dyDescent="0.2">
      <c r="E360" s="10"/>
      <c r="F360" s="10"/>
      <c r="R360" s="10"/>
    </row>
    <row r="361" spans="5:18" x14ac:dyDescent="0.2">
      <c r="E361" s="10"/>
      <c r="F361" s="10"/>
      <c r="R361" s="10"/>
    </row>
    <row r="362" spans="5:18" x14ac:dyDescent="0.2">
      <c r="E362" s="10"/>
      <c r="F362" s="10"/>
      <c r="R362" s="10"/>
    </row>
    <row r="363" spans="5:18" x14ac:dyDescent="0.2">
      <c r="E363" s="10"/>
      <c r="F363" s="10"/>
      <c r="R363" s="10"/>
    </row>
    <row r="364" spans="5:18" x14ac:dyDescent="0.2">
      <c r="E364" s="10"/>
      <c r="F364" s="10"/>
      <c r="R364" s="10"/>
    </row>
    <row r="365" spans="5:18" x14ac:dyDescent="0.2">
      <c r="E365" s="10"/>
      <c r="F365" s="10"/>
      <c r="R365" s="10"/>
    </row>
    <row r="366" spans="5:18" x14ac:dyDescent="0.2">
      <c r="E366" s="10"/>
      <c r="F366" s="10"/>
      <c r="R366" s="10"/>
    </row>
    <row r="367" spans="5:18" x14ac:dyDescent="0.2">
      <c r="E367" s="10"/>
      <c r="F367" s="10"/>
      <c r="R367" s="10"/>
    </row>
    <row r="368" spans="5:18" x14ac:dyDescent="0.2">
      <c r="E368" s="10"/>
      <c r="F368" s="10"/>
      <c r="R368" s="10"/>
    </row>
    <row r="369" spans="5:18" x14ac:dyDescent="0.2">
      <c r="E369" s="10"/>
      <c r="F369" s="10"/>
      <c r="R369" s="10"/>
    </row>
    <row r="370" spans="5:18" x14ac:dyDescent="0.2">
      <c r="E370" s="10"/>
      <c r="F370" s="10"/>
      <c r="R370" s="10"/>
    </row>
    <row r="371" spans="5:18" x14ac:dyDescent="0.2">
      <c r="E371" s="10"/>
      <c r="F371" s="10"/>
      <c r="R371" s="10"/>
    </row>
    <row r="372" spans="5:18" x14ac:dyDescent="0.2">
      <c r="E372" s="10"/>
      <c r="F372" s="10"/>
      <c r="R372" s="10"/>
    </row>
    <row r="373" spans="5:18" x14ac:dyDescent="0.2">
      <c r="E373" s="10"/>
      <c r="F373" s="10"/>
      <c r="R373" s="10"/>
    </row>
    <row r="374" spans="5:18" x14ac:dyDescent="0.2">
      <c r="E374" s="10"/>
      <c r="F374" s="10"/>
      <c r="R374" s="10"/>
    </row>
    <row r="375" spans="5:18" x14ac:dyDescent="0.2">
      <c r="E375" s="10"/>
      <c r="F375" s="10"/>
      <c r="R375" s="10"/>
    </row>
    <row r="376" spans="5:18" x14ac:dyDescent="0.2">
      <c r="E376" s="10"/>
      <c r="F376" s="10"/>
      <c r="R376" s="10"/>
    </row>
    <row r="377" spans="5:18" x14ac:dyDescent="0.2">
      <c r="E377" s="10"/>
      <c r="F377" s="10"/>
      <c r="R377" s="10"/>
    </row>
    <row r="378" spans="5:18" x14ac:dyDescent="0.2">
      <c r="E378" s="10"/>
      <c r="F378" s="10"/>
      <c r="R378" s="10"/>
    </row>
    <row r="379" spans="5:18" x14ac:dyDescent="0.2">
      <c r="E379" s="10"/>
      <c r="F379" s="10"/>
      <c r="R379" s="10"/>
    </row>
    <row r="380" spans="5:18" x14ac:dyDescent="0.2">
      <c r="E380" s="10"/>
      <c r="F380" s="10"/>
      <c r="R380" s="10"/>
    </row>
    <row r="381" spans="5:18" x14ac:dyDescent="0.2">
      <c r="E381" s="10"/>
      <c r="F381" s="10"/>
      <c r="R381" s="10"/>
    </row>
    <row r="382" spans="5:18" x14ac:dyDescent="0.2">
      <c r="E382" s="10"/>
      <c r="F382" s="10"/>
      <c r="R382" s="10"/>
    </row>
    <row r="383" spans="5:18" x14ac:dyDescent="0.2">
      <c r="E383" s="10"/>
      <c r="F383" s="10"/>
      <c r="R383" s="10"/>
    </row>
    <row r="384" spans="5:18" x14ac:dyDescent="0.2">
      <c r="E384" s="10"/>
      <c r="F384" s="10"/>
      <c r="R384" s="10"/>
    </row>
    <row r="385" spans="5:18" x14ac:dyDescent="0.2">
      <c r="E385" s="10"/>
      <c r="F385" s="10"/>
      <c r="R385" s="10"/>
    </row>
    <row r="386" spans="5:18" x14ac:dyDescent="0.2">
      <c r="E386" s="10"/>
      <c r="F386" s="10"/>
      <c r="R386" s="10"/>
    </row>
    <row r="387" spans="5:18" x14ac:dyDescent="0.2">
      <c r="E387" s="10"/>
      <c r="F387" s="10"/>
      <c r="R387" s="10"/>
    </row>
    <row r="388" spans="5:18" x14ac:dyDescent="0.2">
      <c r="E388" s="10"/>
      <c r="F388" s="10"/>
      <c r="R388" s="10"/>
    </row>
    <row r="389" spans="5:18" x14ac:dyDescent="0.2">
      <c r="E389" s="10"/>
      <c r="F389" s="10"/>
      <c r="R389" s="10"/>
    </row>
    <row r="390" spans="5:18" x14ac:dyDescent="0.2">
      <c r="E390" s="10"/>
      <c r="F390" s="10"/>
      <c r="R390" s="10"/>
    </row>
    <row r="391" spans="5:18" x14ac:dyDescent="0.2">
      <c r="E391" s="10"/>
      <c r="F391" s="10"/>
      <c r="R391" s="10"/>
    </row>
    <row r="392" spans="5:18" x14ac:dyDescent="0.2">
      <c r="E392" s="10"/>
      <c r="F392" s="10"/>
      <c r="R392" s="10"/>
    </row>
    <row r="393" spans="5:18" x14ac:dyDescent="0.2">
      <c r="E393" s="10"/>
      <c r="F393" s="10"/>
      <c r="R393" s="10"/>
    </row>
    <row r="394" spans="5:18" x14ac:dyDescent="0.2">
      <c r="E394" s="10"/>
      <c r="F394" s="10"/>
      <c r="R394" s="10"/>
    </row>
    <row r="395" spans="5:18" x14ac:dyDescent="0.2">
      <c r="E395" s="10"/>
      <c r="F395" s="10"/>
      <c r="R395" s="10"/>
    </row>
    <row r="396" spans="5:18" x14ac:dyDescent="0.2">
      <c r="E396" s="10"/>
      <c r="F396" s="10"/>
      <c r="R396" s="10"/>
    </row>
    <row r="397" spans="5:18" x14ac:dyDescent="0.2">
      <c r="E397" s="10"/>
      <c r="F397" s="10"/>
      <c r="R397" s="10"/>
    </row>
    <row r="398" spans="5:18" x14ac:dyDescent="0.2">
      <c r="E398" s="10"/>
      <c r="F398" s="10"/>
      <c r="R398" s="10"/>
    </row>
    <row r="399" spans="5:18" x14ac:dyDescent="0.2">
      <c r="E399" s="10"/>
      <c r="F399" s="10"/>
      <c r="R399" s="10"/>
    </row>
    <row r="400" spans="5:18" x14ac:dyDescent="0.2">
      <c r="E400" s="10"/>
      <c r="F400" s="10"/>
      <c r="R400" s="10"/>
    </row>
    <row r="401" spans="5:18" x14ac:dyDescent="0.2">
      <c r="E401" s="10"/>
      <c r="F401" s="10"/>
      <c r="R401" s="10"/>
    </row>
    <row r="402" spans="5:18" x14ac:dyDescent="0.2">
      <c r="E402" s="10"/>
      <c r="F402" s="10"/>
      <c r="R402" s="10"/>
    </row>
    <row r="403" spans="5:18" x14ac:dyDescent="0.2">
      <c r="E403" s="10"/>
      <c r="F403" s="10"/>
      <c r="R403" s="10"/>
    </row>
    <row r="404" spans="5:18" x14ac:dyDescent="0.2">
      <c r="E404" s="10"/>
      <c r="F404" s="10"/>
      <c r="R404" s="10"/>
    </row>
    <row r="405" spans="5:18" x14ac:dyDescent="0.2">
      <c r="E405" s="10"/>
      <c r="F405" s="10"/>
      <c r="R405" s="10"/>
    </row>
    <row r="406" spans="5:18" x14ac:dyDescent="0.2">
      <c r="E406" s="10"/>
      <c r="F406" s="10"/>
      <c r="R406" s="10"/>
    </row>
    <row r="407" spans="5:18" x14ac:dyDescent="0.2">
      <c r="E407" s="10"/>
      <c r="F407" s="10"/>
      <c r="R407" s="10"/>
    </row>
    <row r="408" spans="5:18" x14ac:dyDescent="0.2">
      <c r="E408" s="10"/>
      <c r="F408" s="10"/>
      <c r="R408" s="10"/>
    </row>
    <row r="409" spans="5:18" x14ac:dyDescent="0.2">
      <c r="E409" s="10"/>
      <c r="F409" s="10"/>
      <c r="R409" s="10"/>
    </row>
    <row r="410" spans="5:18" x14ac:dyDescent="0.2">
      <c r="E410" s="10"/>
      <c r="F410" s="10"/>
      <c r="R410" s="10"/>
    </row>
    <row r="411" spans="5:18" x14ac:dyDescent="0.2">
      <c r="E411" s="10"/>
      <c r="F411" s="10"/>
      <c r="R411" s="10"/>
    </row>
    <row r="412" spans="5:18" x14ac:dyDescent="0.2">
      <c r="E412" s="10"/>
      <c r="F412" s="10"/>
      <c r="R412" s="10"/>
    </row>
    <row r="413" spans="5:18" x14ac:dyDescent="0.2">
      <c r="E413" s="10"/>
      <c r="F413" s="10"/>
      <c r="R413" s="10"/>
    </row>
    <row r="414" spans="5:18" x14ac:dyDescent="0.2">
      <c r="E414" s="10"/>
      <c r="F414" s="10"/>
      <c r="R414" s="10"/>
    </row>
    <row r="415" spans="5:18" x14ac:dyDescent="0.2">
      <c r="E415" s="10"/>
      <c r="F415" s="10"/>
      <c r="R415" s="10"/>
    </row>
    <row r="416" spans="5:18" x14ac:dyDescent="0.2">
      <c r="E416" s="10"/>
      <c r="F416" s="10"/>
      <c r="R416" s="10"/>
    </row>
    <row r="417" spans="5:18" x14ac:dyDescent="0.2">
      <c r="E417" s="10"/>
      <c r="F417" s="10"/>
      <c r="R417" s="10"/>
    </row>
    <row r="418" spans="5:18" x14ac:dyDescent="0.2">
      <c r="E418" s="10"/>
      <c r="F418" s="10"/>
      <c r="R418" s="10"/>
    </row>
    <row r="419" spans="5:18" x14ac:dyDescent="0.2">
      <c r="E419" s="10"/>
      <c r="F419" s="10"/>
      <c r="R419" s="10"/>
    </row>
    <row r="420" spans="5:18" x14ac:dyDescent="0.2">
      <c r="E420" s="10"/>
      <c r="F420" s="10"/>
      <c r="R420" s="10"/>
    </row>
    <row r="421" spans="5:18" x14ac:dyDescent="0.2">
      <c r="E421" s="10"/>
      <c r="F421" s="10"/>
      <c r="R421" s="10"/>
    </row>
    <row r="422" spans="5:18" x14ac:dyDescent="0.2">
      <c r="E422" s="10"/>
      <c r="F422" s="10"/>
      <c r="R422" s="10"/>
    </row>
    <row r="423" spans="5:18" x14ac:dyDescent="0.2">
      <c r="E423" s="10"/>
      <c r="F423" s="10"/>
      <c r="R423" s="10"/>
    </row>
    <row r="424" spans="5:18" x14ac:dyDescent="0.2">
      <c r="E424" s="10"/>
      <c r="F424" s="10"/>
      <c r="R424" s="10"/>
    </row>
    <row r="425" spans="5:18" x14ac:dyDescent="0.2">
      <c r="E425" s="10"/>
      <c r="F425" s="10"/>
      <c r="R425" s="10"/>
    </row>
    <row r="426" spans="5:18" x14ac:dyDescent="0.2">
      <c r="E426" s="10"/>
      <c r="F426" s="10"/>
      <c r="R426" s="10"/>
    </row>
    <row r="427" spans="5:18" x14ac:dyDescent="0.2">
      <c r="E427" s="10"/>
      <c r="F427" s="10"/>
      <c r="R427" s="10"/>
    </row>
    <row r="428" spans="5:18" x14ac:dyDescent="0.2">
      <c r="E428" s="10"/>
      <c r="F428" s="10"/>
      <c r="R428" s="10"/>
    </row>
    <row r="429" spans="5:18" x14ac:dyDescent="0.2">
      <c r="E429" s="10"/>
      <c r="F429" s="10"/>
      <c r="R429" s="10"/>
    </row>
    <row r="430" spans="5:18" x14ac:dyDescent="0.2">
      <c r="E430" s="10"/>
      <c r="F430" s="10"/>
      <c r="R430" s="10"/>
    </row>
    <row r="431" spans="5:18" x14ac:dyDescent="0.2">
      <c r="E431" s="10"/>
      <c r="F431" s="10"/>
      <c r="R431" s="10"/>
    </row>
    <row r="432" spans="5:18" x14ac:dyDescent="0.2">
      <c r="E432" s="10"/>
      <c r="F432" s="10"/>
      <c r="R432" s="10"/>
    </row>
    <row r="433" spans="5:18" x14ac:dyDescent="0.2">
      <c r="E433" s="10"/>
      <c r="F433" s="10"/>
      <c r="R433" s="10"/>
    </row>
    <row r="434" spans="5:18" x14ac:dyDescent="0.2">
      <c r="E434" s="10"/>
      <c r="F434" s="10"/>
      <c r="R434" s="10"/>
    </row>
    <row r="435" spans="5:18" x14ac:dyDescent="0.2">
      <c r="E435" s="10"/>
      <c r="F435" s="10"/>
      <c r="R435" s="10"/>
    </row>
    <row r="436" spans="5:18" x14ac:dyDescent="0.2">
      <c r="E436" s="10"/>
      <c r="F436" s="10"/>
      <c r="R436" s="10"/>
    </row>
    <row r="437" spans="5:18" x14ac:dyDescent="0.2">
      <c r="E437" s="10"/>
      <c r="F437" s="10"/>
      <c r="R437" s="10"/>
    </row>
    <row r="438" spans="5:18" x14ac:dyDescent="0.2">
      <c r="E438" s="10"/>
      <c r="F438" s="10"/>
      <c r="R438" s="10"/>
    </row>
    <row r="439" spans="5:18" x14ac:dyDescent="0.2">
      <c r="E439" s="10"/>
      <c r="F439" s="10"/>
      <c r="R439" s="10"/>
    </row>
    <row r="440" spans="5:18" x14ac:dyDescent="0.2">
      <c r="E440" s="10"/>
      <c r="F440" s="10"/>
      <c r="R440" s="10"/>
    </row>
    <row r="441" spans="5:18" x14ac:dyDescent="0.2">
      <c r="E441" s="10"/>
      <c r="F441" s="10"/>
      <c r="R441" s="10"/>
    </row>
    <row r="442" spans="5:18" x14ac:dyDescent="0.2">
      <c r="E442" s="10"/>
      <c r="F442" s="10"/>
      <c r="R442" s="10"/>
    </row>
    <row r="443" spans="5:18" x14ac:dyDescent="0.2">
      <c r="E443" s="10"/>
      <c r="F443" s="10"/>
      <c r="R443" s="10"/>
    </row>
    <row r="444" spans="5:18" x14ac:dyDescent="0.2">
      <c r="E444" s="10"/>
      <c r="F444" s="10"/>
      <c r="R444" s="10"/>
    </row>
    <row r="445" spans="5:18" x14ac:dyDescent="0.2">
      <c r="E445" s="10"/>
      <c r="F445" s="10"/>
      <c r="R445" s="10"/>
    </row>
    <row r="446" spans="5:18" x14ac:dyDescent="0.2">
      <c r="E446" s="10"/>
      <c r="F446" s="10"/>
      <c r="R446" s="10"/>
    </row>
    <row r="447" spans="5:18" x14ac:dyDescent="0.2">
      <c r="E447" s="10"/>
      <c r="F447" s="10"/>
      <c r="R447" s="10"/>
    </row>
    <row r="448" spans="5:18" x14ac:dyDescent="0.2">
      <c r="E448" s="10"/>
      <c r="F448" s="10"/>
      <c r="R448" s="10"/>
    </row>
    <row r="449" spans="5:18" x14ac:dyDescent="0.2">
      <c r="E449" s="10"/>
      <c r="F449" s="10"/>
      <c r="R449" s="10"/>
    </row>
    <row r="450" spans="5:18" x14ac:dyDescent="0.2">
      <c r="E450" s="10"/>
      <c r="F450" s="10"/>
      <c r="R450" s="10"/>
    </row>
    <row r="451" spans="5:18" x14ac:dyDescent="0.2">
      <c r="E451" s="10"/>
      <c r="F451" s="10"/>
      <c r="R451" s="10"/>
    </row>
    <row r="452" spans="5:18" x14ac:dyDescent="0.2">
      <c r="E452" s="10"/>
      <c r="F452" s="10"/>
      <c r="R452" s="10"/>
    </row>
    <row r="453" spans="5:18" x14ac:dyDescent="0.2">
      <c r="E453" s="10"/>
      <c r="F453" s="10"/>
      <c r="R453" s="10"/>
    </row>
    <row r="454" spans="5:18" x14ac:dyDescent="0.2">
      <c r="E454" s="10"/>
      <c r="F454" s="10"/>
      <c r="R454" s="10"/>
    </row>
    <row r="455" spans="5:18" x14ac:dyDescent="0.2">
      <c r="E455" s="10"/>
      <c r="F455" s="10"/>
      <c r="R455" s="10"/>
    </row>
    <row r="456" spans="5:18" x14ac:dyDescent="0.2">
      <c r="E456" s="10"/>
      <c r="F456" s="10"/>
      <c r="R456" s="10"/>
    </row>
    <row r="457" spans="5:18" x14ac:dyDescent="0.2">
      <c r="E457" s="10"/>
      <c r="F457" s="10"/>
      <c r="R457" s="10"/>
    </row>
    <row r="458" spans="5:18" x14ac:dyDescent="0.2">
      <c r="E458" s="10"/>
      <c r="F458" s="10"/>
      <c r="R458" s="10"/>
    </row>
    <row r="459" spans="5:18" x14ac:dyDescent="0.2">
      <c r="E459" s="10"/>
      <c r="F459" s="10"/>
      <c r="R459" s="10"/>
    </row>
    <row r="460" spans="5:18" x14ac:dyDescent="0.2">
      <c r="E460" s="10"/>
      <c r="F460" s="10"/>
      <c r="R460" s="10"/>
    </row>
    <row r="461" spans="5:18" x14ac:dyDescent="0.2">
      <c r="E461" s="10"/>
      <c r="F461" s="10"/>
      <c r="R461" s="10"/>
    </row>
    <row r="462" spans="5:18" x14ac:dyDescent="0.2">
      <c r="E462" s="10"/>
      <c r="F462" s="10"/>
      <c r="R462" s="10"/>
    </row>
    <row r="463" spans="5:18" x14ac:dyDescent="0.2">
      <c r="E463" s="10"/>
      <c r="F463" s="10"/>
      <c r="R463" s="10"/>
    </row>
    <row r="464" spans="5:18" x14ac:dyDescent="0.2">
      <c r="E464" s="10"/>
      <c r="F464" s="10"/>
      <c r="R464" s="10"/>
    </row>
    <row r="465" spans="5:18" x14ac:dyDescent="0.2">
      <c r="E465" s="10"/>
      <c r="F465" s="10"/>
      <c r="R465" s="10"/>
    </row>
    <row r="466" spans="5:18" x14ac:dyDescent="0.2">
      <c r="E466" s="10"/>
      <c r="F466" s="10"/>
      <c r="R466" s="10"/>
    </row>
    <row r="467" spans="5:18" x14ac:dyDescent="0.2">
      <c r="E467" s="10"/>
      <c r="F467" s="10"/>
      <c r="R467" s="10"/>
    </row>
    <row r="468" spans="5:18" x14ac:dyDescent="0.2">
      <c r="E468" s="10"/>
      <c r="F468" s="10"/>
      <c r="R468" s="10"/>
    </row>
    <row r="469" spans="5:18" x14ac:dyDescent="0.2">
      <c r="E469" s="10"/>
      <c r="F469" s="10"/>
      <c r="R469" s="10"/>
    </row>
    <row r="470" spans="5:18" x14ac:dyDescent="0.2">
      <c r="E470" s="10"/>
      <c r="F470" s="10"/>
      <c r="R470" s="10"/>
    </row>
    <row r="471" spans="5:18" x14ac:dyDescent="0.2">
      <c r="E471" s="10"/>
      <c r="F471" s="10"/>
      <c r="R471" s="10"/>
    </row>
    <row r="472" spans="5:18" x14ac:dyDescent="0.2">
      <c r="E472" s="10"/>
      <c r="F472" s="10"/>
      <c r="R472" s="10"/>
    </row>
    <row r="473" spans="5:18" x14ac:dyDescent="0.2">
      <c r="E473" s="10"/>
      <c r="F473" s="10"/>
      <c r="R473" s="10"/>
    </row>
    <row r="474" spans="5:18" x14ac:dyDescent="0.2">
      <c r="E474" s="10"/>
      <c r="F474" s="10"/>
      <c r="R474" s="10"/>
    </row>
    <row r="475" spans="5:18" x14ac:dyDescent="0.2">
      <c r="E475" s="10"/>
      <c r="F475" s="10"/>
      <c r="R475" s="10"/>
    </row>
    <row r="476" spans="5:18" x14ac:dyDescent="0.2">
      <c r="E476" s="10"/>
      <c r="F476" s="10"/>
      <c r="R476" s="10"/>
    </row>
    <row r="477" spans="5:18" x14ac:dyDescent="0.2">
      <c r="E477" s="10"/>
      <c r="F477" s="10"/>
      <c r="R477" s="10"/>
    </row>
    <row r="478" spans="5:18" x14ac:dyDescent="0.2">
      <c r="E478" s="10"/>
      <c r="F478" s="10"/>
      <c r="R478" s="10"/>
    </row>
    <row r="479" spans="5:18" x14ac:dyDescent="0.2">
      <c r="E479" s="10"/>
      <c r="F479" s="10"/>
      <c r="R479" s="10"/>
    </row>
    <row r="480" spans="5:18" x14ac:dyDescent="0.2">
      <c r="E480" s="10"/>
      <c r="F480" s="10"/>
      <c r="R480" s="10"/>
    </row>
    <row r="481" spans="5:18" x14ac:dyDescent="0.2">
      <c r="E481" s="10"/>
      <c r="F481" s="10"/>
      <c r="R481" s="10"/>
    </row>
    <row r="482" spans="5:18" x14ac:dyDescent="0.2">
      <c r="E482" s="10"/>
      <c r="F482" s="10"/>
      <c r="R482" s="10"/>
    </row>
    <row r="483" spans="5:18" x14ac:dyDescent="0.2">
      <c r="E483" s="10"/>
      <c r="F483" s="10"/>
      <c r="R483" s="10"/>
    </row>
    <row r="484" spans="5:18" x14ac:dyDescent="0.2">
      <c r="E484" s="10"/>
      <c r="F484" s="10"/>
      <c r="R484" s="10"/>
    </row>
    <row r="485" spans="5:18" x14ac:dyDescent="0.2">
      <c r="E485" s="10"/>
      <c r="F485" s="10"/>
      <c r="R485" s="10"/>
    </row>
    <row r="486" spans="5:18" x14ac:dyDescent="0.2">
      <c r="E486" s="10"/>
      <c r="F486" s="10"/>
      <c r="R486" s="10"/>
    </row>
    <row r="487" spans="5:18" x14ac:dyDescent="0.2">
      <c r="E487" s="10"/>
      <c r="F487" s="10"/>
      <c r="R487" s="10"/>
    </row>
    <row r="488" spans="5:18" x14ac:dyDescent="0.2">
      <c r="E488" s="10"/>
      <c r="F488" s="10"/>
      <c r="R488" s="10"/>
    </row>
    <row r="489" spans="5:18" x14ac:dyDescent="0.2">
      <c r="E489" s="10"/>
      <c r="F489" s="10"/>
      <c r="R489" s="10"/>
    </row>
    <row r="490" spans="5:18" x14ac:dyDescent="0.2">
      <c r="E490" s="10"/>
      <c r="F490" s="10"/>
      <c r="R490" s="10"/>
    </row>
    <row r="491" spans="5:18" x14ac:dyDescent="0.2">
      <c r="E491" s="10"/>
      <c r="F491" s="10"/>
      <c r="R491" s="10"/>
    </row>
    <row r="492" spans="5:18" x14ac:dyDescent="0.2">
      <c r="E492" s="10"/>
      <c r="F492" s="10"/>
      <c r="R492" s="10"/>
    </row>
    <row r="493" spans="5:18" x14ac:dyDescent="0.2">
      <c r="E493" s="10"/>
      <c r="F493" s="10"/>
      <c r="R493" s="10"/>
    </row>
    <row r="494" spans="5:18" x14ac:dyDescent="0.2">
      <c r="E494" s="10"/>
      <c r="F494" s="10"/>
      <c r="R494" s="10"/>
    </row>
    <row r="495" spans="5:18" x14ac:dyDescent="0.2">
      <c r="E495" s="10"/>
      <c r="F495" s="10"/>
      <c r="R495" s="10"/>
    </row>
    <row r="496" spans="5:18" x14ac:dyDescent="0.2">
      <c r="E496" s="10"/>
      <c r="F496" s="10"/>
      <c r="R496" s="10"/>
    </row>
    <row r="497" spans="5:18" x14ac:dyDescent="0.2">
      <c r="E497" s="10"/>
      <c r="F497" s="10"/>
      <c r="R497" s="10"/>
    </row>
    <row r="498" spans="5:18" x14ac:dyDescent="0.2">
      <c r="E498" s="10"/>
      <c r="F498" s="10"/>
      <c r="R498" s="10"/>
    </row>
    <row r="499" spans="5:18" x14ac:dyDescent="0.2">
      <c r="E499" s="10"/>
      <c r="F499" s="10"/>
      <c r="R499" s="10"/>
    </row>
    <row r="500" spans="5:18" x14ac:dyDescent="0.2">
      <c r="E500" s="10"/>
      <c r="F500" s="10"/>
      <c r="R500" s="10"/>
    </row>
    <row r="501" spans="5:18" x14ac:dyDescent="0.2">
      <c r="E501" s="10"/>
      <c r="F501" s="10"/>
      <c r="R501" s="10"/>
    </row>
    <row r="502" spans="5:18" x14ac:dyDescent="0.2">
      <c r="E502" s="10"/>
      <c r="F502" s="10"/>
      <c r="R502" s="10"/>
    </row>
    <row r="503" spans="5:18" x14ac:dyDescent="0.2">
      <c r="E503" s="10"/>
      <c r="F503" s="10"/>
      <c r="R503" s="10"/>
    </row>
    <row r="504" spans="5:18" x14ac:dyDescent="0.2">
      <c r="E504" s="10"/>
      <c r="F504" s="10"/>
      <c r="R504" s="10"/>
    </row>
    <row r="505" spans="5:18" x14ac:dyDescent="0.2">
      <c r="E505" s="10"/>
      <c r="F505" s="10"/>
      <c r="R505" s="10"/>
    </row>
    <row r="506" spans="5:18" x14ac:dyDescent="0.2">
      <c r="E506" s="10"/>
      <c r="F506" s="10"/>
      <c r="R506" s="10"/>
    </row>
    <row r="507" spans="5:18" x14ac:dyDescent="0.2">
      <c r="E507" s="10"/>
      <c r="F507" s="10"/>
      <c r="R507" s="10"/>
    </row>
    <row r="508" spans="5:18" x14ac:dyDescent="0.2">
      <c r="E508" s="10"/>
      <c r="F508" s="10"/>
      <c r="R508" s="10"/>
    </row>
    <row r="509" spans="5:18" x14ac:dyDescent="0.2">
      <c r="E509" s="10"/>
      <c r="F509" s="10"/>
      <c r="R509" s="10"/>
    </row>
    <row r="510" spans="5:18" x14ac:dyDescent="0.2">
      <c r="E510" s="10"/>
      <c r="F510" s="10"/>
      <c r="R510" s="10"/>
    </row>
    <row r="511" spans="5:18" x14ac:dyDescent="0.2">
      <c r="E511" s="10"/>
      <c r="F511" s="10"/>
      <c r="R511" s="10"/>
    </row>
    <row r="512" spans="5:18" x14ac:dyDescent="0.2">
      <c r="E512" s="10"/>
      <c r="F512" s="10"/>
      <c r="R512" s="10"/>
    </row>
    <row r="513" spans="5:18" x14ac:dyDescent="0.2">
      <c r="E513" s="10"/>
      <c r="F513" s="10"/>
      <c r="R513" s="10"/>
    </row>
    <row r="514" spans="5:18" x14ac:dyDescent="0.2">
      <c r="E514" s="10"/>
      <c r="F514" s="10"/>
      <c r="R514" s="10"/>
    </row>
    <row r="515" spans="5:18" x14ac:dyDescent="0.2">
      <c r="E515" s="10"/>
      <c r="F515" s="10"/>
      <c r="R515" s="10"/>
    </row>
    <row r="516" spans="5:18" x14ac:dyDescent="0.2">
      <c r="E516" s="10"/>
      <c r="F516" s="10"/>
      <c r="R516" s="10"/>
    </row>
    <row r="517" spans="5:18" x14ac:dyDescent="0.2">
      <c r="E517" s="10"/>
      <c r="F517" s="10"/>
      <c r="R517" s="10"/>
    </row>
    <row r="518" spans="5:18" x14ac:dyDescent="0.2">
      <c r="E518" s="10"/>
      <c r="F518" s="10"/>
      <c r="R518" s="10"/>
    </row>
    <row r="519" spans="5:18" x14ac:dyDescent="0.2">
      <c r="E519" s="10"/>
      <c r="F519" s="10"/>
      <c r="R519" s="10"/>
    </row>
    <row r="520" spans="5:18" x14ac:dyDescent="0.2">
      <c r="E520" s="10"/>
      <c r="F520" s="10"/>
      <c r="R520" s="10"/>
    </row>
    <row r="521" spans="5:18" x14ac:dyDescent="0.2">
      <c r="E521" s="10"/>
      <c r="F521" s="10"/>
      <c r="R521" s="10"/>
    </row>
    <row r="522" spans="5:18" x14ac:dyDescent="0.2">
      <c r="E522" s="10"/>
      <c r="F522" s="10"/>
      <c r="R522" s="10"/>
    </row>
    <row r="523" spans="5:18" x14ac:dyDescent="0.2">
      <c r="E523" s="10"/>
      <c r="F523" s="10"/>
      <c r="R523" s="10"/>
    </row>
    <row r="524" spans="5:18" x14ac:dyDescent="0.2">
      <c r="E524" s="10"/>
      <c r="F524" s="10"/>
      <c r="R524" s="10"/>
    </row>
    <row r="525" spans="5:18" x14ac:dyDescent="0.2">
      <c r="E525" s="10"/>
      <c r="F525" s="10"/>
      <c r="R525" s="10"/>
    </row>
    <row r="526" spans="5:18" x14ac:dyDescent="0.2">
      <c r="E526" s="10"/>
      <c r="F526" s="10"/>
      <c r="R526" s="10"/>
    </row>
    <row r="527" spans="5:18" x14ac:dyDescent="0.2">
      <c r="E527" s="10"/>
      <c r="F527" s="10"/>
      <c r="R527" s="10"/>
    </row>
    <row r="528" spans="5:18" x14ac:dyDescent="0.2">
      <c r="E528" s="10"/>
      <c r="F528" s="10"/>
      <c r="R528" s="10"/>
    </row>
    <row r="529" spans="5:18" x14ac:dyDescent="0.2">
      <c r="E529" s="10"/>
      <c r="F529" s="10"/>
      <c r="R529" s="10"/>
    </row>
    <row r="530" spans="5:18" x14ac:dyDescent="0.2">
      <c r="E530" s="10"/>
      <c r="F530" s="10"/>
      <c r="R530" s="10"/>
    </row>
    <row r="531" spans="5:18" x14ac:dyDescent="0.2">
      <c r="E531" s="10"/>
      <c r="F531" s="10"/>
      <c r="R531" s="10"/>
    </row>
    <row r="532" spans="5:18" x14ac:dyDescent="0.2">
      <c r="E532" s="10"/>
      <c r="F532" s="10"/>
      <c r="R532" s="10"/>
    </row>
    <row r="533" spans="5:18" x14ac:dyDescent="0.2">
      <c r="E533" s="10"/>
      <c r="F533" s="10"/>
      <c r="R533" s="10"/>
    </row>
    <row r="534" spans="5:18" x14ac:dyDescent="0.2">
      <c r="E534" s="10"/>
      <c r="F534" s="10"/>
      <c r="R534" s="10"/>
    </row>
    <row r="535" spans="5:18" x14ac:dyDescent="0.2">
      <c r="E535" s="10"/>
      <c r="F535" s="10"/>
      <c r="R535" s="10"/>
    </row>
    <row r="536" spans="5:18" x14ac:dyDescent="0.2">
      <c r="E536" s="10"/>
      <c r="F536" s="10"/>
      <c r="R536" s="10"/>
    </row>
    <row r="537" spans="5:18" x14ac:dyDescent="0.2">
      <c r="E537" s="10"/>
      <c r="F537" s="10"/>
      <c r="R537" s="10"/>
    </row>
    <row r="538" spans="5:18" x14ac:dyDescent="0.2">
      <c r="E538" s="10"/>
      <c r="F538" s="10"/>
      <c r="R538" s="10"/>
    </row>
    <row r="539" spans="5:18" x14ac:dyDescent="0.2">
      <c r="E539" s="10"/>
      <c r="F539" s="10"/>
      <c r="R539" s="10"/>
    </row>
    <row r="540" spans="5:18" x14ac:dyDescent="0.2">
      <c r="E540" s="10"/>
      <c r="F540" s="10"/>
      <c r="R540" s="10"/>
    </row>
    <row r="541" spans="5:18" x14ac:dyDescent="0.2">
      <c r="E541" s="10"/>
      <c r="F541" s="10"/>
      <c r="R541" s="10"/>
    </row>
    <row r="542" spans="5:18" x14ac:dyDescent="0.2">
      <c r="E542" s="10"/>
      <c r="F542" s="10"/>
      <c r="R542" s="10"/>
    </row>
    <row r="543" spans="5:18" x14ac:dyDescent="0.2">
      <c r="E543" s="10"/>
      <c r="F543" s="10"/>
      <c r="R543" s="10"/>
    </row>
    <row r="544" spans="5:18" x14ac:dyDescent="0.2">
      <c r="E544" s="10"/>
      <c r="F544" s="10"/>
      <c r="R544" s="10"/>
    </row>
    <row r="545" spans="3:18" x14ac:dyDescent="0.2">
      <c r="E545" s="10"/>
      <c r="F545" s="10"/>
      <c r="R545" s="10"/>
    </row>
    <row r="546" spans="3:18" x14ac:dyDescent="0.2">
      <c r="E546" s="10"/>
      <c r="F546" s="10"/>
      <c r="R546" s="10"/>
    </row>
    <row r="547" spans="3:18" x14ac:dyDescent="0.2">
      <c r="E547" s="10"/>
      <c r="F547" s="10"/>
      <c r="R547" s="10"/>
    </row>
    <row r="548" spans="3:18" x14ac:dyDescent="0.2">
      <c r="E548" s="10"/>
      <c r="F548" s="10"/>
      <c r="R548" s="10"/>
    </row>
    <row r="549" spans="3:18" x14ac:dyDescent="0.2">
      <c r="E549" s="10"/>
      <c r="F549" s="10"/>
      <c r="R549" s="10"/>
    </row>
    <row r="550" spans="3:18" x14ac:dyDescent="0.2">
      <c r="E550" s="10"/>
      <c r="F550" s="10"/>
      <c r="R550" s="10"/>
    </row>
    <row r="551" spans="3:18" x14ac:dyDescent="0.2">
      <c r="E551" s="10"/>
      <c r="F551" s="10"/>
      <c r="R551" s="10"/>
    </row>
    <row r="552" spans="3:18" x14ac:dyDescent="0.2">
      <c r="E552" s="10"/>
      <c r="F552" s="10"/>
      <c r="R552" s="10"/>
    </row>
    <row r="553" spans="3:18" x14ac:dyDescent="0.2">
      <c r="E553" s="10"/>
      <c r="F553" s="10"/>
      <c r="R553" s="10"/>
    </row>
    <row r="555" spans="3:18" x14ac:dyDescent="0.2">
      <c r="E555" s="18">
        <v>3186664200</v>
      </c>
    </row>
    <row r="558" spans="3:18" x14ac:dyDescent="0.2">
      <c r="C558" s="10" t="s">
        <v>333</v>
      </c>
      <c r="D558" s="10">
        <v>9</v>
      </c>
      <c r="E558" s="18">
        <f>E107+E103+E42+E41+E40+E39+E38+E37+E36</f>
        <v>524000000</v>
      </c>
    </row>
    <row r="559" spans="3:18" x14ac:dyDescent="0.2">
      <c r="C559" s="10" t="s">
        <v>353</v>
      </c>
      <c r="D559" s="10">
        <v>34</v>
      </c>
      <c r="E559" s="18">
        <f>E98+E87+E80+E79+E78+E77+E76+E75+E74+E73+E72+E71+E70+E69+E68+E67+E66+E65+E64+E62+E60+E59+E56+E32+E31+E29+E28+E27+E26+E25+E24+E23+E8+E33</f>
        <v>2662664200</v>
      </c>
    </row>
  </sheetData>
  <autoFilter ref="T1:T559">
    <filterColumn colId="0">
      <filters blank="1">
        <filter val="19"/>
        <filter val="АЗД 2021 оны А/772 дугаар захирамжаар сумын ЗД-д эрх шилжүүлэв"/>
        <filter val="АЗД 2022 оны А/38 дугаар захирамжаар сумын ЗД-д эрх шилжүүлэв"/>
        <filter val="Тайлбар, тодруулга"/>
        <filter val="ҮХ-г 2022.01.12-нд байгуулсан. Нээлт 02.21-нд. Үнэлгээ хийж байна."/>
        <filter val="ҮХ-г 2022.01.15-нд байгуулсан. Нээлт 03.29-нд."/>
        <filter val="ҮХ-г 2022.01.19-нд байгуулсан. Нээлт 03.03-нд."/>
        <filter val="ҮХ-г 2022.01.19-нд байгуулсан. нээлт 03.04-нд"/>
        <filter val="ҮХ-г 2022.01.20-нд байгуулсан."/>
        <filter val="ҮХ-г 2022.01.20-нд байгуулсан.  нээлт 02.23-нд Үнэлгээ хийж байна."/>
        <filter val="ҮХ-г 2022.01.20-нд байгуулсан.  нээлт 03.02-нд"/>
        <filter val="ҮХ-г 2022.01.20-нд байгуулсан. Нээлт 02.28-нд."/>
        <filter val="ҮХ-г 2022.01.20-нд байгуулсан. нээлт 03.02-нд"/>
        <filter val="ҮХ-г 2022.01.20-нд байгуулсан. Нээлт 03.10-нд"/>
        <filter val="ҮХ-г 2022.01.21-нд байгуулсан. нээлт 03.21-нд"/>
        <filter val="ҮХ-г 2022.01.27-нд байгуулсан. Нээлт 3.18-нд"/>
        <filter val="ҮХ-г 2022.02.07-нд байгуулсан.  Төсвийг шинэчлүүлэн хийлгэхээр өгсөн. Хүлээж байгаа."/>
        <filter val="ҮХ-г 2022.02.15-нд байгуулсан.  Нээлт 03.23-нд"/>
        <filter val="ҮХ-г 2022.02.15-нд байгуулсан. Нээлт 03.21-нд"/>
        <filter val="ҮХ-г 2022.02.15-нд байгуулсан. Нээлт 03.24-нд"/>
        <filter val="ҮХ-г 2022.02.15-нд байгуулсан. Нээлт 03.25-нд"/>
        <filter val="ҮХ-г 2022.02.16-нд байгуулсан. Ажлын даалгавар хүлээгдэж байгаа."/>
      </filters>
    </filterColumn>
  </autoFilter>
  <mergeCells count="20">
    <mergeCell ref="A45:C45"/>
    <mergeCell ref="A1:T1"/>
    <mergeCell ref="A2:T2"/>
    <mergeCell ref="A3:T3"/>
    <mergeCell ref="A4:T4"/>
    <mergeCell ref="A19:C19"/>
    <mergeCell ref="G125:I125"/>
    <mergeCell ref="G126:I126"/>
    <mergeCell ref="G127:I127"/>
    <mergeCell ref="G128:I128"/>
    <mergeCell ref="A53:C53"/>
    <mergeCell ref="A91:C91"/>
    <mergeCell ref="A92:C92"/>
    <mergeCell ref="A100:C100"/>
    <mergeCell ref="A114:C114"/>
    <mergeCell ref="A119:A123"/>
    <mergeCell ref="C119:D119"/>
    <mergeCell ref="C120:D120"/>
    <mergeCell ref="C121:D121"/>
    <mergeCell ref="C123:D123"/>
  </mergeCells>
  <pageMargins left="0.25" right="0.25" top="0.75" bottom="0.75" header="0.3" footer="0.3"/>
  <pageSetup paperSize="9" scale="49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8"/>
  <sheetViews>
    <sheetView tabSelected="1" zoomScale="60" zoomScaleNormal="60" workbookViewId="0">
      <pane ySplit="5" topLeftCell="A28" activePane="bottomLeft" state="frozen"/>
      <selection pane="bottomLeft" activeCell="C32" sqref="C32"/>
    </sheetView>
  </sheetViews>
  <sheetFormatPr defaultRowHeight="14.25" x14ac:dyDescent="0.2"/>
  <cols>
    <col min="1" max="1" width="4.5703125" style="10" customWidth="1"/>
    <col min="2" max="2" width="21.5703125" style="10" customWidth="1"/>
    <col min="3" max="3" width="34.28515625" style="10" customWidth="1"/>
    <col min="4" max="4" width="10.85546875" style="10" customWidth="1"/>
    <col min="5" max="5" width="21.28515625" style="18" customWidth="1"/>
    <col min="6" max="6" width="21.42578125" style="18" customWidth="1"/>
    <col min="7" max="7" width="9" style="10" customWidth="1"/>
    <col min="8" max="8" width="8.140625" style="10" customWidth="1"/>
    <col min="9" max="9" width="9.85546875" style="10" customWidth="1"/>
    <col min="10" max="10" width="10.28515625" style="10" customWidth="1"/>
    <col min="11" max="11" width="13.140625" style="10" customWidth="1"/>
    <col min="12" max="12" width="13.140625" style="260" customWidth="1"/>
    <col min="13" max="13" width="9" style="10" customWidth="1"/>
    <col min="14" max="14" width="12.28515625" style="10" customWidth="1"/>
    <col min="15" max="15" width="12.7109375" style="10" customWidth="1"/>
    <col min="16" max="16" width="13.28515625" style="10" customWidth="1"/>
    <col min="17" max="17" width="14.42578125" style="18" customWidth="1"/>
    <col min="18" max="18" width="18.28515625" style="10" customWidth="1"/>
    <col min="19" max="19" width="16.28515625" style="175" customWidth="1"/>
    <col min="20" max="16384" width="9.140625" style="10"/>
  </cols>
  <sheetData>
    <row r="1" spans="1:19" ht="10.5" customHeight="1" x14ac:dyDescent="0.2">
      <c r="A1" s="300" t="s">
        <v>200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1:19" ht="10.5" customHeight="1" x14ac:dyDescent="0.2">
      <c r="A2" s="300" t="s">
        <v>201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</row>
    <row r="3" spans="1:19" ht="15" x14ac:dyDescent="0.25">
      <c r="A3" s="301" t="s">
        <v>202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</row>
    <row r="4" spans="1:19" ht="15" x14ac:dyDescent="0.25">
      <c r="A4" s="302" t="s">
        <v>224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</row>
    <row r="5" spans="1:19" ht="110.25" customHeight="1" x14ac:dyDescent="0.2">
      <c r="A5" s="1" t="s">
        <v>0</v>
      </c>
      <c r="B5" s="1" t="s">
        <v>1</v>
      </c>
      <c r="C5" s="1" t="s">
        <v>203</v>
      </c>
      <c r="D5" s="11" t="s">
        <v>204</v>
      </c>
      <c r="E5" s="12" t="s">
        <v>205</v>
      </c>
      <c r="F5" s="12" t="s">
        <v>206</v>
      </c>
      <c r="G5" s="11" t="s">
        <v>207</v>
      </c>
      <c r="H5" s="11" t="s">
        <v>208</v>
      </c>
      <c r="I5" s="11" t="s">
        <v>209</v>
      </c>
      <c r="J5" s="11" t="s">
        <v>210</v>
      </c>
      <c r="K5" s="1" t="s">
        <v>211</v>
      </c>
      <c r="L5" s="19" t="s">
        <v>212</v>
      </c>
      <c r="M5" s="11" t="s">
        <v>213</v>
      </c>
      <c r="N5" s="11" t="s">
        <v>214</v>
      </c>
      <c r="O5" s="11" t="s">
        <v>215</v>
      </c>
      <c r="P5" s="1" t="s">
        <v>216</v>
      </c>
      <c r="Q5" s="12" t="s">
        <v>217</v>
      </c>
      <c r="R5" s="1" t="s">
        <v>218</v>
      </c>
      <c r="S5" s="1" t="s">
        <v>2</v>
      </c>
    </row>
    <row r="6" spans="1:19" s="14" customFormat="1" ht="17.25" customHeight="1" x14ac:dyDescent="0.25">
      <c r="A6" s="1">
        <v>1</v>
      </c>
      <c r="B6" s="1">
        <v>2</v>
      </c>
      <c r="C6" s="1">
        <v>3</v>
      </c>
      <c r="D6" s="1">
        <v>4</v>
      </c>
      <c r="E6" s="3">
        <v>5</v>
      </c>
      <c r="F6" s="3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9">
        <v>12</v>
      </c>
      <c r="M6" s="1">
        <v>13</v>
      </c>
      <c r="N6" s="1">
        <v>14</v>
      </c>
      <c r="O6" s="1">
        <v>15</v>
      </c>
      <c r="P6" s="1">
        <v>16</v>
      </c>
      <c r="Q6" s="13">
        <v>17</v>
      </c>
      <c r="R6" s="1">
        <v>18</v>
      </c>
      <c r="S6" s="1">
        <v>19</v>
      </c>
    </row>
    <row r="7" spans="1:19" ht="24" customHeight="1" x14ac:dyDescent="0.2">
      <c r="A7" s="21"/>
      <c r="B7" s="21"/>
      <c r="C7" s="167" t="s">
        <v>219</v>
      </c>
      <c r="D7" s="21"/>
      <c r="E7" s="21"/>
      <c r="F7" s="21"/>
      <c r="G7" s="21"/>
      <c r="H7" s="21"/>
      <c r="I7" s="21"/>
      <c r="J7" s="22"/>
      <c r="K7" s="22"/>
      <c r="L7" s="257"/>
      <c r="M7" s="22"/>
      <c r="N7" s="22"/>
      <c r="O7" s="22"/>
      <c r="P7" s="22"/>
      <c r="Q7" s="25"/>
      <c r="R7" s="22"/>
      <c r="S7" s="173"/>
    </row>
    <row r="8" spans="1:19" ht="85.5" x14ac:dyDescent="0.2">
      <c r="A8" s="1">
        <v>1</v>
      </c>
      <c r="B8" s="199" t="s">
        <v>325</v>
      </c>
      <c r="C8" s="170" t="s">
        <v>326</v>
      </c>
      <c r="D8" s="176" t="s">
        <v>9</v>
      </c>
      <c r="E8" s="198">
        <v>100000000</v>
      </c>
      <c r="F8" s="198">
        <v>100000000</v>
      </c>
      <c r="G8" s="186" t="s">
        <v>29</v>
      </c>
      <c r="H8" s="176" t="s">
        <v>220</v>
      </c>
      <c r="I8" s="15"/>
      <c r="J8" s="15"/>
      <c r="K8" s="176" t="s">
        <v>334</v>
      </c>
      <c r="L8" s="195"/>
      <c r="M8" s="15"/>
      <c r="N8" s="15"/>
      <c r="O8" s="15"/>
      <c r="P8" s="15"/>
      <c r="Q8" s="16"/>
      <c r="R8" s="15"/>
      <c r="S8" s="8"/>
    </row>
    <row r="9" spans="1:19" ht="25.5" x14ac:dyDescent="0.2">
      <c r="A9" s="1">
        <v>2</v>
      </c>
      <c r="B9" s="1" t="s">
        <v>344</v>
      </c>
      <c r="C9" s="2" t="s">
        <v>8</v>
      </c>
      <c r="D9" s="1" t="s">
        <v>9</v>
      </c>
      <c r="E9" s="3">
        <v>321500000</v>
      </c>
      <c r="F9" s="3">
        <v>321500000</v>
      </c>
      <c r="G9" s="1" t="s">
        <v>6</v>
      </c>
      <c r="H9" s="1" t="s">
        <v>220</v>
      </c>
      <c r="I9" s="19"/>
      <c r="J9" s="15"/>
      <c r="K9" s="1" t="s">
        <v>233</v>
      </c>
      <c r="L9" s="195" t="s">
        <v>341</v>
      </c>
      <c r="M9" s="15"/>
      <c r="N9" s="15"/>
      <c r="O9" s="15"/>
      <c r="P9" s="15"/>
      <c r="Q9" s="15"/>
      <c r="R9" s="15"/>
      <c r="S9" s="169" t="s">
        <v>304</v>
      </c>
    </row>
    <row r="10" spans="1:19" ht="38.25" x14ac:dyDescent="0.2">
      <c r="A10" s="1">
        <v>3</v>
      </c>
      <c r="B10" s="1" t="s">
        <v>10</v>
      </c>
      <c r="C10" s="2" t="s">
        <v>11</v>
      </c>
      <c r="D10" s="1" t="s">
        <v>9</v>
      </c>
      <c r="E10" s="3">
        <v>6041500000</v>
      </c>
      <c r="F10" s="3">
        <v>2000000000</v>
      </c>
      <c r="G10" s="1" t="s">
        <v>6</v>
      </c>
      <c r="H10" s="1" t="s">
        <v>220</v>
      </c>
      <c r="I10" s="19"/>
      <c r="J10" s="15"/>
      <c r="K10" s="1" t="s">
        <v>234</v>
      </c>
      <c r="L10" s="195" t="s">
        <v>296</v>
      </c>
      <c r="M10" s="15"/>
      <c r="N10" s="15"/>
      <c r="O10" s="15"/>
      <c r="P10" s="15"/>
      <c r="Q10" s="15"/>
      <c r="R10" s="15"/>
      <c r="S10" s="169" t="s">
        <v>302</v>
      </c>
    </row>
    <row r="11" spans="1:19" ht="38.25" x14ac:dyDescent="0.2">
      <c r="A11" s="1">
        <v>4</v>
      </c>
      <c r="B11" s="1" t="s">
        <v>12</v>
      </c>
      <c r="C11" s="2" t="s">
        <v>13</v>
      </c>
      <c r="D11" s="1" t="s">
        <v>9</v>
      </c>
      <c r="E11" s="3">
        <v>3351000000</v>
      </c>
      <c r="F11" s="3">
        <v>1000000000</v>
      </c>
      <c r="G11" s="1" t="s">
        <v>6</v>
      </c>
      <c r="H11" s="1" t="s">
        <v>220</v>
      </c>
      <c r="I11" s="19"/>
      <c r="J11" s="15"/>
      <c r="K11" s="1" t="s">
        <v>221</v>
      </c>
      <c r="L11" s="195" t="s">
        <v>297</v>
      </c>
      <c r="M11" s="15"/>
      <c r="N11" s="15"/>
      <c r="O11" s="15"/>
      <c r="P11" s="15"/>
      <c r="Q11" s="15"/>
      <c r="R11" s="15"/>
      <c r="S11" s="169" t="s">
        <v>307</v>
      </c>
    </row>
    <row r="12" spans="1:19" ht="63.75" x14ac:dyDescent="0.2">
      <c r="A12" s="189">
        <v>5</v>
      </c>
      <c r="B12" s="189" t="s">
        <v>14</v>
      </c>
      <c r="C12" s="190" t="s">
        <v>15</v>
      </c>
      <c r="D12" s="189" t="s">
        <v>9</v>
      </c>
      <c r="E12" s="191">
        <v>2100000000</v>
      </c>
      <c r="F12" s="191">
        <v>2100000000</v>
      </c>
      <c r="G12" s="189" t="s">
        <v>6</v>
      </c>
      <c r="H12" s="189" t="s">
        <v>220</v>
      </c>
      <c r="I12" s="192"/>
      <c r="J12" s="193"/>
      <c r="K12" s="189" t="s">
        <v>221</v>
      </c>
      <c r="L12" s="258" t="s">
        <v>298</v>
      </c>
      <c r="M12" s="193"/>
      <c r="N12" s="193"/>
      <c r="O12" s="193"/>
      <c r="P12" s="193"/>
      <c r="Q12" s="193"/>
      <c r="R12" s="193"/>
      <c r="S12" s="188" t="s">
        <v>337</v>
      </c>
    </row>
    <row r="13" spans="1:19" ht="38.25" x14ac:dyDescent="0.2">
      <c r="A13" s="1">
        <v>6</v>
      </c>
      <c r="B13" s="1" t="s">
        <v>16</v>
      </c>
      <c r="C13" s="2" t="s">
        <v>17</v>
      </c>
      <c r="D13" s="1" t="s">
        <v>9</v>
      </c>
      <c r="E13" s="3">
        <v>1500000000</v>
      </c>
      <c r="F13" s="3">
        <v>1000000000</v>
      </c>
      <c r="G13" s="1" t="s">
        <v>6</v>
      </c>
      <c r="H13" s="1" t="s">
        <v>220</v>
      </c>
      <c r="I13" s="19"/>
      <c r="J13" s="15"/>
      <c r="K13" s="1" t="s">
        <v>221</v>
      </c>
      <c r="L13" s="195" t="s">
        <v>297</v>
      </c>
      <c r="M13" s="15"/>
      <c r="N13" s="15"/>
      <c r="O13" s="15"/>
      <c r="P13" s="15"/>
      <c r="Q13" s="15"/>
      <c r="R13" s="15"/>
      <c r="S13" s="169" t="s">
        <v>306</v>
      </c>
    </row>
    <row r="14" spans="1:19" ht="25.5" x14ac:dyDescent="0.2">
      <c r="A14" s="1">
        <v>7</v>
      </c>
      <c r="B14" s="1" t="s">
        <v>327</v>
      </c>
      <c r="C14" s="2" t="s">
        <v>329</v>
      </c>
      <c r="D14" s="1" t="s">
        <v>9</v>
      </c>
      <c r="E14" s="3">
        <v>180000000</v>
      </c>
      <c r="F14" s="3">
        <v>180000000</v>
      </c>
      <c r="G14" s="1" t="s">
        <v>6</v>
      </c>
      <c r="H14" s="1" t="s">
        <v>220</v>
      </c>
      <c r="I14" s="19"/>
      <c r="J14" s="15"/>
      <c r="K14" s="1" t="s">
        <v>335</v>
      </c>
      <c r="L14" s="195"/>
      <c r="M14" s="15"/>
      <c r="N14" s="15"/>
      <c r="O14" s="15"/>
      <c r="P14" s="15"/>
      <c r="Q14" s="15"/>
      <c r="R14" s="15"/>
      <c r="S14" s="169"/>
    </row>
    <row r="15" spans="1:19" ht="25.5" x14ac:dyDescent="0.2">
      <c r="A15" s="1">
        <v>8</v>
      </c>
      <c r="B15" s="1" t="s">
        <v>328</v>
      </c>
      <c r="C15" s="2" t="s">
        <v>330</v>
      </c>
      <c r="D15" s="1" t="s">
        <v>9</v>
      </c>
      <c r="E15" s="3">
        <v>200000000</v>
      </c>
      <c r="F15" s="3">
        <v>200000000</v>
      </c>
      <c r="G15" s="1" t="s">
        <v>6</v>
      </c>
      <c r="H15" s="1" t="s">
        <v>220</v>
      </c>
      <c r="I15" s="19"/>
      <c r="J15" s="15"/>
      <c r="K15" s="1" t="s">
        <v>335</v>
      </c>
      <c r="L15" s="195"/>
      <c r="M15" s="15"/>
      <c r="N15" s="15"/>
      <c r="O15" s="15"/>
      <c r="P15" s="15"/>
      <c r="Q15" s="15"/>
      <c r="R15" s="15"/>
      <c r="S15" s="8"/>
    </row>
    <row r="16" spans="1:19" ht="63.75" x14ac:dyDescent="0.2">
      <c r="A16" s="1">
        <v>9</v>
      </c>
      <c r="B16" s="1" t="s">
        <v>331</v>
      </c>
      <c r="C16" s="2" t="s">
        <v>332</v>
      </c>
      <c r="D16" s="1" t="s">
        <v>333</v>
      </c>
      <c r="E16" s="3">
        <v>100000000</v>
      </c>
      <c r="F16" s="3">
        <v>100000000</v>
      </c>
      <c r="G16" s="1" t="s">
        <v>6</v>
      </c>
      <c r="H16" s="1" t="s">
        <v>220</v>
      </c>
      <c r="I16" s="19"/>
      <c r="J16" s="15"/>
      <c r="K16" s="1" t="s">
        <v>335</v>
      </c>
      <c r="L16" s="195" t="s">
        <v>375</v>
      </c>
      <c r="M16" s="15"/>
      <c r="N16" s="15"/>
      <c r="O16" s="15"/>
      <c r="P16" s="15"/>
      <c r="Q16" s="15"/>
      <c r="R16" s="15"/>
      <c r="S16" s="188" t="s">
        <v>376</v>
      </c>
    </row>
    <row r="17" spans="1:19" ht="63.75" x14ac:dyDescent="0.2">
      <c r="A17" s="189">
        <v>10</v>
      </c>
      <c r="B17" s="189" t="s">
        <v>18</v>
      </c>
      <c r="C17" s="190" t="s">
        <v>19</v>
      </c>
      <c r="D17" s="189" t="s">
        <v>9</v>
      </c>
      <c r="E17" s="191">
        <v>8434700000</v>
      </c>
      <c r="F17" s="191">
        <v>2500000000</v>
      </c>
      <c r="G17" s="189" t="s">
        <v>6</v>
      </c>
      <c r="H17" s="189" t="s">
        <v>220</v>
      </c>
      <c r="I17" s="192"/>
      <c r="J17" s="193"/>
      <c r="K17" s="189" t="s">
        <v>235</v>
      </c>
      <c r="L17" s="258" t="s">
        <v>299</v>
      </c>
      <c r="M17" s="193"/>
      <c r="N17" s="193"/>
      <c r="O17" s="193"/>
      <c r="P17" s="193"/>
      <c r="Q17" s="193"/>
      <c r="R17" s="193"/>
      <c r="S17" s="188" t="s">
        <v>336</v>
      </c>
    </row>
    <row r="18" spans="1:19" ht="54.75" customHeight="1" x14ac:dyDescent="0.2">
      <c r="A18" s="1">
        <v>11</v>
      </c>
      <c r="B18" s="1" t="s">
        <v>20</v>
      </c>
      <c r="C18" s="2" t="s">
        <v>21</v>
      </c>
      <c r="D18" s="1" t="s">
        <v>9</v>
      </c>
      <c r="E18" s="3">
        <v>11632500000</v>
      </c>
      <c r="F18" s="3">
        <v>3500000000</v>
      </c>
      <c r="G18" s="1" t="s">
        <v>6</v>
      </c>
      <c r="H18" s="1" t="s">
        <v>220</v>
      </c>
      <c r="I18" s="19"/>
      <c r="J18" s="15"/>
      <c r="K18" s="1" t="s">
        <v>236</v>
      </c>
      <c r="L18" s="195" t="s">
        <v>300</v>
      </c>
      <c r="M18" s="15"/>
      <c r="N18" s="15"/>
      <c r="O18" s="15"/>
      <c r="P18" s="15"/>
      <c r="Q18" s="15"/>
      <c r="R18" s="15"/>
      <c r="S18" s="169" t="s">
        <v>303</v>
      </c>
    </row>
    <row r="19" spans="1:19" ht="14.25" customHeight="1" x14ac:dyDescent="0.2">
      <c r="A19" s="287" t="s">
        <v>22</v>
      </c>
      <c r="B19" s="288"/>
      <c r="C19" s="289"/>
      <c r="D19" s="1"/>
      <c r="E19" s="4">
        <f>SUM(E8:E18)</f>
        <v>33961200000</v>
      </c>
      <c r="F19" s="4">
        <f>SUM(F8:F18)</f>
        <v>13001500000</v>
      </c>
      <c r="G19" s="1"/>
      <c r="H19" s="1"/>
      <c r="I19" s="1"/>
      <c r="J19" s="15"/>
      <c r="K19" s="15"/>
      <c r="L19" s="195"/>
      <c r="M19" s="15"/>
      <c r="N19" s="15"/>
      <c r="O19" s="15"/>
      <c r="P19" s="15"/>
      <c r="Q19" s="15"/>
      <c r="R19" s="15"/>
      <c r="S19" s="8"/>
    </row>
    <row r="20" spans="1:19" ht="35.25" customHeight="1" x14ac:dyDescent="0.2">
      <c r="A20" s="21"/>
      <c r="B20" s="21"/>
      <c r="C20" s="167" t="s">
        <v>225</v>
      </c>
      <c r="D20" s="21"/>
      <c r="E20" s="21"/>
      <c r="F20" s="21"/>
      <c r="G20" s="21"/>
      <c r="H20" s="21"/>
      <c r="I20" s="21"/>
      <c r="J20" s="22"/>
      <c r="K20" s="22"/>
      <c r="L20" s="257"/>
      <c r="M20" s="22"/>
      <c r="N20" s="22"/>
      <c r="O20" s="22"/>
      <c r="P20" s="22"/>
      <c r="Q20" s="22"/>
      <c r="R20" s="22"/>
      <c r="S20" s="173"/>
    </row>
    <row r="21" spans="1:19" ht="38.25" x14ac:dyDescent="0.2">
      <c r="A21" s="1">
        <v>12</v>
      </c>
      <c r="B21" s="1" t="s">
        <v>23</v>
      </c>
      <c r="C21" s="2" t="s">
        <v>24</v>
      </c>
      <c r="D21" s="1" t="s">
        <v>9</v>
      </c>
      <c r="E21" s="3">
        <v>3000000000</v>
      </c>
      <c r="F21" s="3">
        <v>1500000000</v>
      </c>
      <c r="G21" s="1" t="s">
        <v>6</v>
      </c>
      <c r="H21" s="1" t="s">
        <v>220</v>
      </c>
      <c r="I21" s="1"/>
      <c r="J21" s="15"/>
      <c r="K21" s="15"/>
      <c r="L21" s="195"/>
      <c r="M21" s="15"/>
      <c r="N21" s="15"/>
      <c r="O21" s="15"/>
      <c r="P21" s="15"/>
      <c r="Q21" s="15"/>
      <c r="R21" s="15"/>
      <c r="S21" s="8"/>
    </row>
    <row r="22" spans="1:19" ht="25.5" x14ac:dyDescent="0.2">
      <c r="A22" s="1">
        <f>A21+1</f>
        <v>13</v>
      </c>
      <c r="B22" s="1" t="s">
        <v>25</v>
      </c>
      <c r="C22" s="2" t="s">
        <v>26</v>
      </c>
      <c r="D22" s="1" t="s">
        <v>9</v>
      </c>
      <c r="E22" s="3">
        <v>500000000</v>
      </c>
      <c r="F22" s="3">
        <v>500000000</v>
      </c>
      <c r="G22" s="1" t="s">
        <v>6</v>
      </c>
      <c r="H22" s="1" t="s">
        <v>220</v>
      </c>
      <c r="I22" s="1"/>
      <c r="J22" s="15"/>
      <c r="K22" s="15"/>
      <c r="L22" s="195"/>
      <c r="M22" s="15"/>
      <c r="N22" s="15"/>
      <c r="O22" s="15"/>
      <c r="P22" s="15"/>
      <c r="Q22" s="15"/>
      <c r="R22" s="15"/>
      <c r="S22" s="8"/>
    </row>
    <row r="23" spans="1:19" ht="63.75" x14ac:dyDescent="0.2">
      <c r="A23" s="1">
        <f t="shared" ref="A23:A44" si="0">A22+1</f>
        <v>14</v>
      </c>
      <c r="B23" s="1" t="s">
        <v>27</v>
      </c>
      <c r="C23" s="2" t="s">
        <v>28</v>
      </c>
      <c r="D23" s="1" t="s">
        <v>9</v>
      </c>
      <c r="E23" s="3">
        <v>100000000</v>
      </c>
      <c r="F23" s="3">
        <v>100000000</v>
      </c>
      <c r="G23" s="1" t="s">
        <v>29</v>
      </c>
      <c r="H23" s="1" t="s">
        <v>220</v>
      </c>
      <c r="I23" s="1"/>
      <c r="J23" s="15"/>
      <c r="K23" s="15"/>
      <c r="L23" s="195"/>
      <c r="M23" s="15"/>
      <c r="N23" s="15"/>
      <c r="O23" s="15"/>
      <c r="P23" s="15"/>
      <c r="Q23" s="15"/>
      <c r="R23" s="15"/>
      <c r="S23" s="169" t="s">
        <v>293</v>
      </c>
    </row>
    <row r="24" spans="1:19" ht="63.75" x14ac:dyDescent="0.2">
      <c r="A24" s="1">
        <f t="shared" si="0"/>
        <v>15</v>
      </c>
      <c r="B24" s="1" t="s">
        <v>30</v>
      </c>
      <c r="C24" s="2" t="s">
        <v>31</v>
      </c>
      <c r="D24" s="1" t="s">
        <v>9</v>
      </c>
      <c r="E24" s="3">
        <v>100000000</v>
      </c>
      <c r="F24" s="3">
        <v>100000000</v>
      </c>
      <c r="G24" s="1" t="s">
        <v>29</v>
      </c>
      <c r="H24" s="1" t="s">
        <v>220</v>
      </c>
      <c r="I24" s="1"/>
      <c r="J24" s="15"/>
      <c r="K24" s="15"/>
      <c r="L24" s="195"/>
      <c r="M24" s="15"/>
      <c r="N24" s="15"/>
      <c r="O24" s="15"/>
      <c r="P24" s="15"/>
      <c r="Q24" s="15"/>
      <c r="R24" s="15"/>
      <c r="S24" s="169" t="s">
        <v>293</v>
      </c>
    </row>
    <row r="25" spans="1:19" ht="63.75" x14ac:dyDescent="0.2">
      <c r="A25" s="1">
        <f t="shared" si="0"/>
        <v>16</v>
      </c>
      <c r="B25" s="1" t="s">
        <v>32</v>
      </c>
      <c r="C25" s="2" t="s">
        <v>33</v>
      </c>
      <c r="D25" s="1" t="s">
        <v>9</v>
      </c>
      <c r="E25" s="3">
        <v>100000000</v>
      </c>
      <c r="F25" s="3">
        <v>100000000</v>
      </c>
      <c r="G25" s="1" t="s">
        <v>29</v>
      </c>
      <c r="H25" s="1" t="s">
        <v>220</v>
      </c>
      <c r="I25" s="1"/>
      <c r="J25" s="15"/>
      <c r="K25" s="15"/>
      <c r="L25" s="195"/>
      <c r="M25" s="15"/>
      <c r="N25" s="15"/>
      <c r="O25" s="15"/>
      <c r="P25" s="15"/>
      <c r="Q25" s="15"/>
      <c r="R25" s="15"/>
      <c r="S25" s="169" t="s">
        <v>293</v>
      </c>
    </row>
    <row r="26" spans="1:19" ht="63.75" x14ac:dyDescent="0.2">
      <c r="A26" s="1">
        <f t="shared" si="0"/>
        <v>17</v>
      </c>
      <c r="B26" s="1" t="s">
        <v>34</v>
      </c>
      <c r="C26" s="2" t="s">
        <v>35</v>
      </c>
      <c r="D26" s="1" t="s">
        <v>9</v>
      </c>
      <c r="E26" s="3">
        <v>100000000</v>
      </c>
      <c r="F26" s="3">
        <v>100000000</v>
      </c>
      <c r="G26" s="1" t="s">
        <v>29</v>
      </c>
      <c r="H26" s="1" t="s">
        <v>220</v>
      </c>
      <c r="I26" s="1"/>
      <c r="J26" s="15"/>
      <c r="K26" s="15"/>
      <c r="L26" s="195"/>
      <c r="M26" s="15"/>
      <c r="N26" s="15"/>
      <c r="O26" s="15"/>
      <c r="P26" s="15"/>
      <c r="Q26" s="15"/>
      <c r="R26" s="15"/>
      <c r="S26" s="169" t="s">
        <v>293</v>
      </c>
    </row>
    <row r="27" spans="1:19" ht="63.75" x14ac:dyDescent="0.2">
      <c r="A27" s="1">
        <f t="shared" si="0"/>
        <v>18</v>
      </c>
      <c r="B27" s="1" t="s">
        <v>36</v>
      </c>
      <c r="C27" s="2" t="s">
        <v>37</v>
      </c>
      <c r="D27" s="1" t="s">
        <v>9</v>
      </c>
      <c r="E27" s="3">
        <v>100000000</v>
      </c>
      <c r="F27" s="3">
        <v>100000000</v>
      </c>
      <c r="G27" s="1" t="s">
        <v>29</v>
      </c>
      <c r="H27" s="1" t="s">
        <v>220</v>
      </c>
      <c r="I27" s="1"/>
      <c r="J27" s="15"/>
      <c r="K27" s="15"/>
      <c r="L27" s="195"/>
      <c r="M27" s="15"/>
      <c r="N27" s="15"/>
      <c r="O27" s="15"/>
      <c r="P27" s="15"/>
      <c r="Q27" s="15"/>
      <c r="R27" s="15"/>
      <c r="S27" s="169" t="s">
        <v>293</v>
      </c>
    </row>
    <row r="28" spans="1:19" ht="63.75" x14ac:dyDescent="0.2">
      <c r="A28" s="1">
        <f t="shared" si="0"/>
        <v>19</v>
      </c>
      <c r="B28" s="1" t="s">
        <v>38</v>
      </c>
      <c r="C28" s="2" t="s">
        <v>39</v>
      </c>
      <c r="D28" s="1" t="s">
        <v>9</v>
      </c>
      <c r="E28" s="3">
        <v>100000000</v>
      </c>
      <c r="F28" s="3">
        <v>100000000</v>
      </c>
      <c r="G28" s="1" t="s">
        <v>29</v>
      </c>
      <c r="H28" s="1" t="s">
        <v>220</v>
      </c>
      <c r="I28" s="1"/>
      <c r="J28" s="15"/>
      <c r="K28" s="15"/>
      <c r="L28" s="195"/>
      <c r="M28" s="15"/>
      <c r="N28" s="15"/>
      <c r="O28" s="15"/>
      <c r="P28" s="15"/>
      <c r="Q28" s="15"/>
      <c r="R28" s="15"/>
      <c r="S28" s="169" t="s">
        <v>293</v>
      </c>
    </row>
    <row r="29" spans="1:19" ht="63.75" x14ac:dyDescent="0.2">
      <c r="A29" s="1">
        <f t="shared" si="0"/>
        <v>20</v>
      </c>
      <c r="B29" s="1" t="s">
        <v>40</v>
      </c>
      <c r="C29" s="2" t="s">
        <v>41</v>
      </c>
      <c r="D29" s="1" t="s">
        <v>9</v>
      </c>
      <c r="E29" s="3">
        <v>100000000</v>
      </c>
      <c r="F29" s="3">
        <v>100000000</v>
      </c>
      <c r="G29" s="1" t="s">
        <v>29</v>
      </c>
      <c r="H29" s="1" t="s">
        <v>220</v>
      </c>
      <c r="I29" s="1"/>
      <c r="J29" s="15"/>
      <c r="K29" s="15"/>
      <c r="L29" s="195"/>
      <c r="M29" s="15"/>
      <c r="N29" s="15"/>
      <c r="O29" s="15"/>
      <c r="P29" s="15"/>
      <c r="Q29" s="15"/>
      <c r="R29" s="15"/>
      <c r="S29" s="169" t="s">
        <v>293</v>
      </c>
    </row>
    <row r="30" spans="1:19" ht="25.5" x14ac:dyDescent="0.2">
      <c r="A30" s="1">
        <f t="shared" si="0"/>
        <v>21</v>
      </c>
      <c r="B30" s="1" t="s">
        <v>42</v>
      </c>
      <c r="C30" s="2" t="s">
        <v>43</v>
      </c>
      <c r="D30" s="1" t="s">
        <v>9</v>
      </c>
      <c r="E30" s="3">
        <v>350000000</v>
      </c>
      <c r="F30" s="3">
        <v>350000000</v>
      </c>
      <c r="G30" s="1" t="s">
        <v>6</v>
      </c>
      <c r="H30" s="1" t="s">
        <v>220</v>
      </c>
      <c r="I30" s="1"/>
      <c r="J30" s="15"/>
      <c r="K30" s="15"/>
      <c r="L30" s="195"/>
      <c r="M30" s="15"/>
      <c r="N30" s="15"/>
      <c r="O30" s="15"/>
      <c r="P30" s="15"/>
      <c r="Q30" s="15"/>
      <c r="R30" s="15"/>
      <c r="S30" s="8"/>
    </row>
    <row r="31" spans="1:19" ht="63.75" x14ac:dyDescent="0.2">
      <c r="A31" s="1">
        <f t="shared" si="0"/>
        <v>22</v>
      </c>
      <c r="B31" s="5" t="s">
        <v>44</v>
      </c>
      <c r="C31" s="2" t="s">
        <v>45</v>
      </c>
      <c r="D31" s="1" t="s">
        <v>9</v>
      </c>
      <c r="E31" s="3">
        <v>97000000</v>
      </c>
      <c r="F31" s="3">
        <v>97000000</v>
      </c>
      <c r="G31" s="1" t="s">
        <v>29</v>
      </c>
      <c r="H31" s="1" t="s">
        <v>220</v>
      </c>
      <c r="I31" s="1"/>
      <c r="J31" s="15"/>
      <c r="K31" s="15"/>
      <c r="L31" s="256" t="s">
        <v>341</v>
      </c>
      <c r="M31" s="15"/>
      <c r="N31" s="15"/>
      <c r="O31" s="15"/>
      <c r="P31" s="15"/>
      <c r="Q31" s="15"/>
      <c r="R31" s="15"/>
      <c r="S31" s="169" t="s">
        <v>294</v>
      </c>
    </row>
    <row r="32" spans="1:19" ht="38.25" x14ac:dyDescent="0.2">
      <c r="A32" s="1">
        <f t="shared" si="0"/>
        <v>23</v>
      </c>
      <c r="B32" s="1" t="s">
        <v>46</v>
      </c>
      <c r="C32" s="2" t="s">
        <v>47</v>
      </c>
      <c r="D32" s="1" t="s">
        <v>9</v>
      </c>
      <c r="E32" s="3">
        <v>57664200</v>
      </c>
      <c r="F32" s="3">
        <v>57664200</v>
      </c>
      <c r="G32" s="1" t="s">
        <v>29</v>
      </c>
      <c r="H32" s="1" t="s">
        <v>220</v>
      </c>
      <c r="I32" s="1"/>
      <c r="J32" s="15"/>
      <c r="K32" s="15"/>
      <c r="L32" s="195" t="s">
        <v>301</v>
      </c>
      <c r="M32" s="15"/>
      <c r="N32" s="15"/>
      <c r="O32" s="15"/>
      <c r="P32" s="15"/>
      <c r="Q32" s="15"/>
      <c r="R32" s="15"/>
      <c r="S32" s="169" t="s">
        <v>305</v>
      </c>
    </row>
    <row r="33" spans="1:19" ht="63.75" x14ac:dyDescent="0.2">
      <c r="A33" s="1">
        <f t="shared" si="0"/>
        <v>24</v>
      </c>
      <c r="B33" s="1" t="s">
        <v>48</v>
      </c>
      <c r="C33" s="2" t="s">
        <v>49</v>
      </c>
      <c r="D33" s="1" t="s">
        <v>9</v>
      </c>
      <c r="E33" s="3">
        <v>90000000</v>
      </c>
      <c r="F33" s="3">
        <v>90000000</v>
      </c>
      <c r="G33" s="1" t="s">
        <v>29</v>
      </c>
      <c r="H33" s="1" t="s">
        <v>220</v>
      </c>
      <c r="I33" s="1"/>
      <c r="J33" s="15"/>
      <c r="K33" s="15"/>
      <c r="L33" s="195"/>
      <c r="M33" s="15"/>
      <c r="N33" s="15"/>
      <c r="O33" s="15"/>
      <c r="P33" s="15"/>
      <c r="Q33" s="15"/>
      <c r="R33" s="15"/>
      <c r="S33" s="169" t="s">
        <v>294</v>
      </c>
    </row>
    <row r="34" spans="1:19" ht="38.25" x14ac:dyDescent="0.2">
      <c r="A34" s="1">
        <f t="shared" si="0"/>
        <v>25</v>
      </c>
      <c r="B34" s="1" t="s">
        <v>50</v>
      </c>
      <c r="C34" s="2" t="s">
        <v>51</v>
      </c>
      <c r="D34" s="1" t="s">
        <v>52</v>
      </c>
      <c r="E34" s="3">
        <v>200000000</v>
      </c>
      <c r="F34" s="3">
        <v>200000000</v>
      </c>
      <c r="G34" s="1" t="s">
        <v>324</v>
      </c>
      <c r="H34" s="1" t="s">
        <v>220</v>
      </c>
      <c r="I34" s="1"/>
      <c r="J34" s="15"/>
      <c r="K34" s="15"/>
      <c r="L34" s="195" t="s">
        <v>301</v>
      </c>
      <c r="M34" s="15"/>
      <c r="N34" s="15"/>
      <c r="O34" s="15"/>
      <c r="P34" s="15"/>
      <c r="Q34" s="15"/>
      <c r="R34" s="15"/>
      <c r="S34" s="169" t="s">
        <v>345</v>
      </c>
    </row>
    <row r="35" spans="1:19" ht="76.5" x14ac:dyDescent="0.2">
      <c r="A35" s="1">
        <f t="shared" si="0"/>
        <v>26</v>
      </c>
      <c r="B35" s="1" t="s">
        <v>53</v>
      </c>
      <c r="C35" s="2" t="s">
        <v>54</v>
      </c>
      <c r="D35" s="1" t="s">
        <v>9</v>
      </c>
      <c r="E35" s="3">
        <v>800000000</v>
      </c>
      <c r="F35" s="3">
        <v>800000000</v>
      </c>
      <c r="G35" s="1" t="s">
        <v>6</v>
      </c>
      <c r="H35" s="1" t="s">
        <v>220</v>
      </c>
      <c r="I35" s="1"/>
      <c r="J35" s="15"/>
      <c r="K35" s="15"/>
      <c r="L35" s="195"/>
      <c r="M35" s="15"/>
      <c r="N35" s="15"/>
      <c r="O35" s="15"/>
      <c r="P35" s="15"/>
      <c r="Q35" s="15"/>
      <c r="R35" s="15"/>
      <c r="S35" s="169" t="s">
        <v>312</v>
      </c>
    </row>
    <row r="36" spans="1:19" ht="63.75" x14ac:dyDescent="0.2">
      <c r="A36" s="1">
        <f t="shared" si="0"/>
        <v>27</v>
      </c>
      <c r="B36" s="1" t="s">
        <v>55</v>
      </c>
      <c r="C36" s="2" t="s">
        <v>56</v>
      </c>
      <c r="D36" s="1" t="s">
        <v>5</v>
      </c>
      <c r="E36" s="3">
        <v>60000000</v>
      </c>
      <c r="F36" s="3">
        <v>60000000</v>
      </c>
      <c r="G36" s="1" t="s">
        <v>29</v>
      </c>
      <c r="H36" s="1" t="s">
        <v>220</v>
      </c>
      <c r="I36" s="1"/>
      <c r="J36" s="15"/>
      <c r="K36" s="15"/>
      <c r="L36" s="195"/>
      <c r="M36" s="15"/>
      <c r="N36" s="15"/>
      <c r="O36" s="15"/>
      <c r="P36" s="15"/>
      <c r="Q36" s="15"/>
      <c r="R36" s="15"/>
      <c r="S36" s="169" t="s">
        <v>293</v>
      </c>
    </row>
    <row r="37" spans="1:19" ht="63.75" x14ac:dyDescent="0.2">
      <c r="A37" s="1">
        <f t="shared" si="0"/>
        <v>28</v>
      </c>
      <c r="B37" s="1" t="s">
        <v>57</v>
      </c>
      <c r="C37" s="2" t="s">
        <v>58</v>
      </c>
      <c r="D37" s="1" t="s">
        <v>5</v>
      </c>
      <c r="E37" s="3">
        <v>60000000</v>
      </c>
      <c r="F37" s="3">
        <v>60000000</v>
      </c>
      <c r="G37" s="1" t="s">
        <v>29</v>
      </c>
      <c r="H37" s="1" t="s">
        <v>220</v>
      </c>
      <c r="I37" s="1"/>
      <c r="J37" s="15"/>
      <c r="K37" s="15"/>
      <c r="L37" s="195"/>
      <c r="M37" s="15"/>
      <c r="N37" s="15"/>
      <c r="O37" s="15"/>
      <c r="P37" s="15"/>
      <c r="Q37" s="15"/>
      <c r="R37" s="15"/>
      <c r="S37" s="169" t="s">
        <v>293</v>
      </c>
    </row>
    <row r="38" spans="1:19" ht="63.75" x14ac:dyDescent="0.2">
      <c r="A38" s="1">
        <f t="shared" si="0"/>
        <v>29</v>
      </c>
      <c r="B38" s="1" t="s">
        <v>59</v>
      </c>
      <c r="C38" s="2" t="s">
        <v>60</v>
      </c>
      <c r="D38" s="1" t="s">
        <v>5</v>
      </c>
      <c r="E38" s="3">
        <v>60000000</v>
      </c>
      <c r="F38" s="3">
        <v>60000000</v>
      </c>
      <c r="G38" s="1" t="s">
        <v>29</v>
      </c>
      <c r="H38" s="1" t="s">
        <v>220</v>
      </c>
      <c r="I38" s="1"/>
      <c r="J38" s="15"/>
      <c r="K38" s="15"/>
      <c r="L38" s="195"/>
      <c r="M38" s="15"/>
      <c r="N38" s="15"/>
      <c r="O38" s="15"/>
      <c r="P38" s="15"/>
      <c r="Q38" s="15"/>
      <c r="R38" s="15"/>
      <c r="S38" s="169" t="s">
        <v>293</v>
      </c>
    </row>
    <row r="39" spans="1:19" ht="63.75" x14ac:dyDescent="0.2">
      <c r="A39" s="1">
        <f t="shared" si="0"/>
        <v>30</v>
      </c>
      <c r="B39" s="1" t="s">
        <v>61</v>
      </c>
      <c r="C39" s="2" t="s">
        <v>62</v>
      </c>
      <c r="D39" s="1" t="s">
        <v>5</v>
      </c>
      <c r="E39" s="3">
        <v>60000000</v>
      </c>
      <c r="F39" s="3">
        <v>60000000</v>
      </c>
      <c r="G39" s="1" t="s">
        <v>29</v>
      </c>
      <c r="H39" s="1" t="s">
        <v>220</v>
      </c>
      <c r="I39" s="1"/>
      <c r="J39" s="15"/>
      <c r="K39" s="15"/>
      <c r="L39" s="195"/>
      <c r="M39" s="15"/>
      <c r="N39" s="15"/>
      <c r="O39" s="15"/>
      <c r="P39" s="15"/>
      <c r="Q39" s="15"/>
      <c r="R39" s="15"/>
      <c r="S39" s="169" t="s">
        <v>293</v>
      </c>
    </row>
    <row r="40" spans="1:19" ht="63.75" x14ac:dyDescent="0.2">
      <c r="A40" s="1">
        <f t="shared" si="0"/>
        <v>31</v>
      </c>
      <c r="B40" s="5" t="s">
        <v>63</v>
      </c>
      <c r="C40" s="2" t="s">
        <v>64</v>
      </c>
      <c r="D40" s="1" t="s">
        <v>5</v>
      </c>
      <c r="E40" s="3">
        <v>60000000</v>
      </c>
      <c r="F40" s="3">
        <v>60000000</v>
      </c>
      <c r="G40" s="1" t="s">
        <v>29</v>
      </c>
      <c r="H40" s="1" t="s">
        <v>220</v>
      </c>
      <c r="I40" s="1"/>
      <c r="J40" s="15"/>
      <c r="K40" s="15"/>
      <c r="L40" s="19" t="s">
        <v>373</v>
      </c>
      <c r="M40" s="15"/>
      <c r="N40" s="15"/>
      <c r="O40" s="15"/>
      <c r="P40" s="15"/>
      <c r="Q40" s="15"/>
      <c r="R40" s="15"/>
      <c r="S40" s="169" t="s">
        <v>293</v>
      </c>
    </row>
    <row r="41" spans="1:19" ht="63.75" x14ac:dyDescent="0.2">
      <c r="A41" s="1">
        <f t="shared" si="0"/>
        <v>32</v>
      </c>
      <c r="B41" s="1" t="s">
        <v>65</v>
      </c>
      <c r="C41" s="2" t="s">
        <v>66</v>
      </c>
      <c r="D41" s="1" t="s">
        <v>5</v>
      </c>
      <c r="E41" s="3">
        <v>60000000</v>
      </c>
      <c r="F41" s="3">
        <v>60000000</v>
      </c>
      <c r="G41" s="1" t="s">
        <v>29</v>
      </c>
      <c r="H41" s="1" t="s">
        <v>220</v>
      </c>
      <c r="I41" s="1"/>
      <c r="J41" s="15"/>
      <c r="K41" s="15"/>
      <c r="L41" s="195"/>
      <c r="M41" s="15"/>
      <c r="N41" s="15"/>
      <c r="O41" s="15"/>
      <c r="P41" s="15"/>
      <c r="Q41" s="15"/>
      <c r="R41" s="15"/>
      <c r="S41" s="169" t="s">
        <v>293</v>
      </c>
    </row>
    <row r="42" spans="1:19" ht="38.25" x14ac:dyDescent="0.2">
      <c r="A42" s="1">
        <f t="shared" si="0"/>
        <v>33</v>
      </c>
      <c r="B42" s="1" t="s">
        <v>67</v>
      </c>
      <c r="C42" s="2" t="s">
        <v>68</v>
      </c>
      <c r="D42" s="1" t="s">
        <v>5</v>
      </c>
      <c r="E42" s="3">
        <v>70000000</v>
      </c>
      <c r="F42" s="3">
        <v>70000000</v>
      </c>
      <c r="G42" s="1" t="s">
        <v>29</v>
      </c>
      <c r="H42" s="1" t="s">
        <v>220</v>
      </c>
      <c r="I42" s="1"/>
      <c r="J42" s="15"/>
      <c r="K42" s="15"/>
      <c r="L42" s="195"/>
      <c r="M42" s="15"/>
      <c r="N42" s="15"/>
      <c r="O42" s="15"/>
      <c r="P42" s="15"/>
      <c r="Q42" s="15"/>
      <c r="R42" s="15"/>
      <c r="S42" s="8"/>
    </row>
    <row r="43" spans="1:19" ht="25.5" x14ac:dyDescent="0.2">
      <c r="A43" s="1">
        <f t="shared" si="0"/>
        <v>34</v>
      </c>
      <c r="B43" s="1" t="s">
        <v>69</v>
      </c>
      <c r="C43" s="2" t="s">
        <v>70</v>
      </c>
      <c r="D43" s="1" t="s">
        <v>5</v>
      </c>
      <c r="E43" s="3">
        <v>100000000</v>
      </c>
      <c r="F43" s="3">
        <v>100000000</v>
      </c>
      <c r="G43" s="1" t="s">
        <v>6</v>
      </c>
      <c r="H43" s="1" t="s">
        <v>220</v>
      </c>
      <c r="I43" s="1"/>
      <c r="J43" s="15"/>
      <c r="K43" s="15"/>
      <c r="L43" s="195"/>
      <c r="M43" s="15"/>
      <c r="N43" s="15"/>
      <c r="O43" s="15"/>
      <c r="P43" s="15"/>
      <c r="Q43" s="15"/>
      <c r="R43" s="15"/>
      <c r="S43" s="8"/>
    </row>
    <row r="44" spans="1:19" x14ac:dyDescent="0.2">
      <c r="A44" s="1">
        <f t="shared" si="0"/>
        <v>35</v>
      </c>
      <c r="B44" s="1" t="s">
        <v>71</v>
      </c>
      <c r="C44" s="2" t="s">
        <v>72</v>
      </c>
      <c r="D44" s="1" t="s">
        <v>5</v>
      </c>
      <c r="E44" s="3">
        <v>100000000</v>
      </c>
      <c r="F44" s="3">
        <v>100000000</v>
      </c>
      <c r="G44" s="1" t="s">
        <v>6</v>
      </c>
      <c r="H44" s="1" t="s">
        <v>220</v>
      </c>
      <c r="I44" s="1"/>
      <c r="J44" s="15"/>
      <c r="K44" s="15"/>
      <c r="L44" s="195"/>
      <c r="M44" s="15"/>
      <c r="N44" s="15"/>
      <c r="O44" s="15"/>
      <c r="P44" s="15"/>
      <c r="Q44" s="15"/>
      <c r="R44" s="15"/>
      <c r="S44" s="8"/>
    </row>
    <row r="45" spans="1:19" ht="14.25" customHeight="1" x14ac:dyDescent="0.2">
      <c r="A45" s="287" t="s">
        <v>348</v>
      </c>
      <c r="B45" s="288"/>
      <c r="C45" s="289"/>
      <c r="D45" s="1"/>
      <c r="E45" s="4">
        <f>SUM(E21:E44)</f>
        <v>6424664200</v>
      </c>
      <c r="F45" s="4">
        <f>SUM(F21:F44)</f>
        <v>4924664200</v>
      </c>
      <c r="G45" s="1"/>
      <c r="H45" s="1"/>
      <c r="I45" s="1"/>
      <c r="J45" s="15"/>
      <c r="K45" s="15"/>
      <c r="L45" s="195"/>
      <c r="M45" s="15"/>
      <c r="N45" s="15"/>
      <c r="O45" s="15"/>
      <c r="P45" s="15"/>
      <c r="Q45" s="15"/>
      <c r="R45" s="15"/>
      <c r="S45" s="8"/>
    </row>
    <row r="46" spans="1:19" ht="29.25" customHeight="1" x14ac:dyDescent="0.2">
      <c r="A46" s="21"/>
      <c r="B46" s="21"/>
      <c r="C46" s="167" t="s">
        <v>226</v>
      </c>
      <c r="D46" s="21"/>
      <c r="E46" s="21"/>
      <c r="F46" s="21"/>
      <c r="G46" s="21"/>
      <c r="H46" s="21"/>
      <c r="I46" s="21"/>
      <c r="J46" s="22"/>
      <c r="K46" s="22"/>
      <c r="L46" s="257"/>
      <c r="M46" s="22"/>
      <c r="N46" s="22"/>
      <c r="O46" s="22"/>
      <c r="P46" s="22"/>
      <c r="Q46" s="22"/>
      <c r="R46" s="22"/>
      <c r="S46" s="173"/>
    </row>
    <row r="47" spans="1:19" ht="38.25" x14ac:dyDescent="0.2">
      <c r="A47" s="1">
        <v>36</v>
      </c>
      <c r="B47" s="1" t="s">
        <v>73</v>
      </c>
      <c r="C47" s="2" t="s">
        <v>74</v>
      </c>
      <c r="D47" s="1" t="s">
        <v>9</v>
      </c>
      <c r="E47" s="3">
        <v>2222632900</v>
      </c>
      <c r="F47" s="3">
        <v>190000000</v>
      </c>
      <c r="G47" s="1" t="s">
        <v>6</v>
      </c>
      <c r="H47" s="1" t="s">
        <v>220</v>
      </c>
      <c r="I47" s="1"/>
      <c r="J47" s="15"/>
      <c r="K47" s="15"/>
      <c r="L47" s="195" t="s">
        <v>341</v>
      </c>
      <c r="M47" s="15"/>
      <c r="N47" s="15"/>
      <c r="O47" s="15"/>
      <c r="P47" s="15"/>
      <c r="Q47" s="15"/>
      <c r="R47" s="15"/>
      <c r="S47" s="169" t="s">
        <v>342</v>
      </c>
    </row>
    <row r="48" spans="1:19" ht="38.25" x14ac:dyDescent="0.2">
      <c r="A48" s="1">
        <f>A47+1</f>
        <v>37</v>
      </c>
      <c r="B48" s="1" t="s">
        <v>75</v>
      </c>
      <c r="C48" s="2" t="s">
        <v>76</v>
      </c>
      <c r="D48" s="1" t="s">
        <v>9</v>
      </c>
      <c r="E48" s="3">
        <v>400000000</v>
      </c>
      <c r="F48" s="3">
        <v>400000000</v>
      </c>
      <c r="G48" s="1" t="s">
        <v>6</v>
      </c>
      <c r="H48" s="1" t="s">
        <v>220</v>
      </c>
      <c r="I48" s="1"/>
      <c r="J48" s="15"/>
      <c r="K48" s="15"/>
      <c r="L48" s="195" t="s">
        <v>341</v>
      </c>
      <c r="M48" s="15"/>
      <c r="N48" s="15"/>
      <c r="O48" s="15"/>
      <c r="P48" s="15"/>
      <c r="Q48" s="15"/>
      <c r="R48" s="15"/>
      <c r="S48" s="169" t="s">
        <v>342</v>
      </c>
    </row>
    <row r="49" spans="1:19" ht="38.25" x14ac:dyDescent="0.2">
      <c r="A49" s="1">
        <f t="shared" ref="A49:A52" si="1">A48+1</f>
        <v>38</v>
      </c>
      <c r="B49" s="1" t="s">
        <v>77</v>
      </c>
      <c r="C49" s="2" t="s">
        <v>78</v>
      </c>
      <c r="D49" s="1" t="s">
        <v>52</v>
      </c>
      <c r="E49" s="3">
        <v>120000000</v>
      </c>
      <c r="F49" s="3">
        <v>120000000</v>
      </c>
      <c r="G49" s="1" t="s">
        <v>324</v>
      </c>
      <c r="H49" s="1" t="s">
        <v>220</v>
      </c>
      <c r="I49" s="1"/>
      <c r="J49" s="15"/>
      <c r="K49" s="15"/>
      <c r="L49" s="195" t="s">
        <v>301</v>
      </c>
      <c r="M49" s="15"/>
      <c r="N49" s="15"/>
      <c r="O49" s="15"/>
      <c r="P49" s="15"/>
      <c r="Q49" s="15"/>
      <c r="R49" s="15"/>
      <c r="S49" s="169" t="s">
        <v>310</v>
      </c>
    </row>
    <row r="50" spans="1:19" ht="38.25" x14ac:dyDescent="0.2">
      <c r="A50" s="1">
        <f t="shared" si="1"/>
        <v>39</v>
      </c>
      <c r="B50" s="1" t="s">
        <v>79</v>
      </c>
      <c r="C50" s="2" t="s">
        <v>80</v>
      </c>
      <c r="D50" s="1" t="s">
        <v>5</v>
      </c>
      <c r="E50" s="3">
        <v>20000000</v>
      </c>
      <c r="F50" s="3">
        <v>20000000</v>
      </c>
      <c r="G50" s="1" t="s">
        <v>81</v>
      </c>
      <c r="H50" s="1" t="s">
        <v>220</v>
      </c>
      <c r="I50" s="1"/>
      <c r="J50" s="15"/>
      <c r="K50" s="15"/>
      <c r="L50" s="195"/>
      <c r="M50" s="15"/>
      <c r="N50" s="15"/>
      <c r="O50" s="15"/>
      <c r="P50" s="15"/>
      <c r="Q50" s="15"/>
      <c r="R50" s="15"/>
      <c r="S50" s="8"/>
    </row>
    <row r="51" spans="1:19" ht="63.75" x14ac:dyDescent="0.2">
      <c r="A51" s="1">
        <f t="shared" si="1"/>
        <v>40</v>
      </c>
      <c r="B51" s="9" t="s">
        <v>82</v>
      </c>
      <c r="C51" s="27" t="s">
        <v>83</v>
      </c>
      <c r="D51" s="9" t="s">
        <v>9</v>
      </c>
      <c r="E51" s="24">
        <v>20000000</v>
      </c>
      <c r="F51" s="24">
        <v>20000000</v>
      </c>
      <c r="G51" s="9" t="s">
        <v>81</v>
      </c>
      <c r="H51" s="9" t="s">
        <v>220</v>
      </c>
      <c r="I51" s="9"/>
      <c r="J51" s="20"/>
      <c r="K51" s="20"/>
      <c r="L51" s="259"/>
      <c r="M51" s="20"/>
      <c r="N51" s="20"/>
      <c r="O51" s="20"/>
      <c r="P51" s="20"/>
      <c r="Q51" s="20"/>
      <c r="R51" s="20"/>
      <c r="S51" s="174"/>
    </row>
    <row r="52" spans="1:19" ht="25.5" x14ac:dyDescent="0.2">
      <c r="A52" s="1">
        <f t="shared" si="1"/>
        <v>41</v>
      </c>
      <c r="B52" s="1" t="s">
        <v>84</v>
      </c>
      <c r="C52" s="2" t="s">
        <v>85</v>
      </c>
      <c r="D52" s="1" t="s">
        <v>9</v>
      </c>
      <c r="E52" s="3">
        <v>3000000</v>
      </c>
      <c r="F52" s="3">
        <v>3000000</v>
      </c>
      <c r="G52" s="1" t="s">
        <v>81</v>
      </c>
      <c r="H52" s="1" t="s">
        <v>220</v>
      </c>
      <c r="I52" s="1"/>
      <c r="J52" s="15"/>
      <c r="K52" s="15"/>
      <c r="L52" s="195"/>
      <c r="M52" s="15"/>
      <c r="N52" s="15"/>
      <c r="O52" s="15"/>
      <c r="P52" s="15"/>
      <c r="Q52" s="15"/>
      <c r="R52" s="15"/>
      <c r="S52" s="8"/>
    </row>
    <row r="53" spans="1:19" ht="14.25" customHeight="1" x14ac:dyDescent="0.2">
      <c r="A53" s="287" t="s">
        <v>86</v>
      </c>
      <c r="B53" s="288"/>
      <c r="C53" s="289"/>
      <c r="D53" s="1"/>
      <c r="E53" s="4">
        <f>SUM(E47:E52)</f>
        <v>2785632900</v>
      </c>
      <c r="F53" s="4">
        <f>SUM(F47:F52)</f>
        <v>753000000</v>
      </c>
      <c r="G53" s="1"/>
      <c r="H53" s="1"/>
      <c r="I53" s="1"/>
      <c r="J53" s="15"/>
      <c r="K53" s="15"/>
      <c r="L53" s="195"/>
      <c r="M53" s="15"/>
      <c r="N53" s="15"/>
      <c r="O53" s="15"/>
      <c r="P53" s="15"/>
      <c r="Q53" s="15"/>
      <c r="R53" s="15"/>
      <c r="S53" s="8"/>
    </row>
    <row r="54" spans="1:19" ht="25.5" customHeight="1" x14ac:dyDescent="0.2">
      <c r="A54" s="21"/>
      <c r="B54" s="21"/>
      <c r="C54" s="167" t="s">
        <v>227</v>
      </c>
      <c r="D54" s="21"/>
      <c r="E54" s="21"/>
      <c r="F54" s="21"/>
      <c r="G54" s="21"/>
      <c r="H54" s="21"/>
      <c r="I54" s="21"/>
      <c r="J54" s="22"/>
      <c r="K54" s="22"/>
      <c r="L54" s="257"/>
      <c r="M54" s="22"/>
      <c r="N54" s="22"/>
      <c r="O54" s="22"/>
      <c r="P54" s="22"/>
      <c r="Q54" s="22"/>
      <c r="R54" s="22"/>
      <c r="S54" s="173"/>
    </row>
    <row r="55" spans="1:19" ht="25.5" customHeight="1" x14ac:dyDescent="0.2">
      <c r="A55" s="26"/>
      <c r="B55" s="26"/>
      <c r="C55" s="168" t="s">
        <v>228</v>
      </c>
      <c r="D55" s="26"/>
      <c r="E55" s="26"/>
      <c r="F55" s="26"/>
      <c r="G55" s="26"/>
      <c r="H55" s="26"/>
      <c r="I55" s="26"/>
      <c r="J55" s="22"/>
      <c r="K55" s="22"/>
      <c r="L55" s="257"/>
      <c r="M55" s="22"/>
      <c r="N55" s="22"/>
      <c r="O55" s="22"/>
      <c r="P55" s="22"/>
      <c r="Q55" s="22"/>
      <c r="R55" s="22"/>
      <c r="S55" s="173"/>
    </row>
    <row r="56" spans="1:19" ht="63.75" x14ac:dyDescent="0.2">
      <c r="A56" s="1">
        <v>42</v>
      </c>
      <c r="B56" s="1" t="s">
        <v>87</v>
      </c>
      <c r="C56" s="2" t="s">
        <v>88</v>
      </c>
      <c r="D56" s="1" t="s">
        <v>9</v>
      </c>
      <c r="E56" s="3">
        <v>98000000</v>
      </c>
      <c r="F56" s="3">
        <v>98000000</v>
      </c>
      <c r="G56" s="1" t="s">
        <v>29</v>
      </c>
      <c r="H56" s="1" t="s">
        <v>220</v>
      </c>
      <c r="I56" s="1"/>
      <c r="J56" s="15"/>
      <c r="K56" s="15"/>
      <c r="L56" s="195"/>
      <c r="M56" s="15"/>
      <c r="N56" s="15"/>
      <c r="O56" s="15"/>
      <c r="P56" s="15"/>
      <c r="Q56" s="15"/>
      <c r="R56" s="15"/>
      <c r="S56" s="169" t="s">
        <v>294</v>
      </c>
    </row>
    <row r="57" spans="1:19" ht="25.5" x14ac:dyDescent="0.2">
      <c r="A57" s="1">
        <f>A56+1</f>
        <v>43</v>
      </c>
      <c r="B57" s="1" t="s">
        <v>89</v>
      </c>
      <c r="C57" s="2" t="s">
        <v>90</v>
      </c>
      <c r="D57" s="1" t="s">
        <v>9</v>
      </c>
      <c r="E57" s="3">
        <v>980000000</v>
      </c>
      <c r="F57" s="3">
        <v>980000000</v>
      </c>
      <c r="G57" s="1" t="s">
        <v>6</v>
      </c>
      <c r="H57" s="1" t="s">
        <v>220</v>
      </c>
      <c r="I57" s="1"/>
      <c r="J57" s="15"/>
      <c r="K57" s="15"/>
      <c r="L57" s="195"/>
      <c r="M57" s="15"/>
      <c r="N57" s="15"/>
      <c r="O57" s="15"/>
      <c r="P57" s="15"/>
      <c r="Q57" s="15"/>
      <c r="R57" s="15"/>
      <c r="S57" s="8"/>
    </row>
    <row r="58" spans="1:19" ht="51" x14ac:dyDescent="0.2">
      <c r="A58" s="1">
        <f t="shared" ref="A58:A90" si="2">A57+1</f>
        <v>44</v>
      </c>
      <c r="B58" s="1" t="s">
        <v>91</v>
      </c>
      <c r="C58" s="2" t="s">
        <v>92</v>
      </c>
      <c r="D58" s="1" t="s">
        <v>9</v>
      </c>
      <c r="E58" s="3">
        <v>865837600</v>
      </c>
      <c r="F58" s="3">
        <v>450000000</v>
      </c>
      <c r="G58" s="1" t="s">
        <v>6</v>
      </c>
      <c r="H58" s="1" t="s">
        <v>220</v>
      </c>
      <c r="I58" s="1"/>
      <c r="J58" s="15"/>
      <c r="K58" s="15"/>
      <c r="L58" s="195" t="s">
        <v>295</v>
      </c>
      <c r="M58" s="15"/>
      <c r="N58" s="15"/>
      <c r="O58" s="15"/>
      <c r="P58" s="15"/>
      <c r="Q58" s="15"/>
      <c r="R58" s="15"/>
      <c r="S58" s="171" t="s">
        <v>309</v>
      </c>
    </row>
    <row r="59" spans="1:19" ht="63.75" x14ac:dyDescent="0.2">
      <c r="A59" s="1">
        <f t="shared" si="2"/>
        <v>45</v>
      </c>
      <c r="B59" s="1" t="s">
        <v>93</v>
      </c>
      <c r="C59" s="2" t="s">
        <v>94</v>
      </c>
      <c r="D59" s="1" t="s">
        <v>9</v>
      </c>
      <c r="E59" s="3">
        <v>90000000</v>
      </c>
      <c r="F59" s="3">
        <v>90000000</v>
      </c>
      <c r="G59" s="1" t="s">
        <v>29</v>
      </c>
      <c r="H59" s="1" t="s">
        <v>220</v>
      </c>
      <c r="I59" s="1"/>
      <c r="J59" s="15"/>
      <c r="K59" s="15"/>
      <c r="L59" s="195"/>
      <c r="M59" s="15"/>
      <c r="N59" s="15"/>
      <c r="O59" s="15"/>
      <c r="P59" s="15"/>
      <c r="Q59" s="15"/>
      <c r="R59" s="15"/>
      <c r="S59" s="169" t="s">
        <v>294</v>
      </c>
    </row>
    <row r="60" spans="1:19" ht="63.75" x14ac:dyDescent="0.2">
      <c r="A60" s="1">
        <f t="shared" si="2"/>
        <v>46</v>
      </c>
      <c r="B60" s="1" t="s">
        <v>95</v>
      </c>
      <c r="C60" s="2" t="s">
        <v>96</v>
      </c>
      <c r="D60" s="1" t="s">
        <v>9</v>
      </c>
      <c r="E60" s="3">
        <v>80000000</v>
      </c>
      <c r="F60" s="3">
        <v>80000000</v>
      </c>
      <c r="G60" s="1" t="s">
        <v>29</v>
      </c>
      <c r="H60" s="1" t="s">
        <v>220</v>
      </c>
      <c r="I60" s="1"/>
      <c r="J60" s="15"/>
      <c r="K60" s="15"/>
      <c r="L60" s="195"/>
      <c r="M60" s="15"/>
      <c r="N60" s="15"/>
      <c r="O60" s="15"/>
      <c r="P60" s="15"/>
      <c r="Q60" s="15"/>
      <c r="R60" s="15"/>
      <c r="S60" s="169" t="s">
        <v>294</v>
      </c>
    </row>
    <row r="61" spans="1:19" ht="63.75" x14ac:dyDescent="0.2">
      <c r="A61" s="1">
        <f t="shared" si="2"/>
        <v>47</v>
      </c>
      <c r="B61" s="1" t="s">
        <v>97</v>
      </c>
      <c r="C61" s="2" t="s">
        <v>98</v>
      </c>
      <c r="D61" s="1" t="s">
        <v>9</v>
      </c>
      <c r="E61" s="3">
        <v>20000000</v>
      </c>
      <c r="F61" s="3">
        <v>20000000</v>
      </c>
      <c r="G61" s="1" t="s">
        <v>81</v>
      </c>
      <c r="H61" s="1" t="s">
        <v>220</v>
      </c>
      <c r="I61" s="1"/>
      <c r="J61" s="15"/>
      <c r="K61" s="15"/>
      <c r="L61" s="195"/>
      <c r="M61" s="15"/>
      <c r="N61" s="15"/>
      <c r="O61" s="15"/>
      <c r="P61" s="15"/>
      <c r="Q61" s="15"/>
      <c r="R61" s="15"/>
      <c r="S61" s="169" t="s">
        <v>294</v>
      </c>
    </row>
    <row r="62" spans="1:19" ht="63.75" x14ac:dyDescent="0.2">
      <c r="A62" s="1">
        <f t="shared" si="2"/>
        <v>48</v>
      </c>
      <c r="B62" s="1" t="s">
        <v>99</v>
      </c>
      <c r="C62" s="2" t="s">
        <v>100</v>
      </c>
      <c r="D62" s="1" t="s">
        <v>9</v>
      </c>
      <c r="E62" s="3">
        <v>80000000</v>
      </c>
      <c r="F62" s="3">
        <v>80000000</v>
      </c>
      <c r="G62" s="1" t="s">
        <v>29</v>
      </c>
      <c r="H62" s="1" t="s">
        <v>220</v>
      </c>
      <c r="I62" s="1"/>
      <c r="J62" s="15"/>
      <c r="K62" s="15"/>
      <c r="L62" s="195"/>
      <c r="M62" s="15"/>
      <c r="N62" s="15"/>
      <c r="O62" s="15"/>
      <c r="P62" s="15"/>
      <c r="Q62" s="15"/>
      <c r="R62" s="15"/>
      <c r="S62" s="169" t="s">
        <v>294</v>
      </c>
    </row>
    <row r="63" spans="1:19" ht="51" x14ac:dyDescent="0.2">
      <c r="A63" s="1">
        <f t="shared" si="2"/>
        <v>49</v>
      </c>
      <c r="B63" s="1" t="s">
        <v>101</v>
      </c>
      <c r="C63" s="2" t="s">
        <v>102</v>
      </c>
      <c r="D63" s="1" t="s">
        <v>9</v>
      </c>
      <c r="E63" s="3">
        <v>185575000</v>
      </c>
      <c r="F63" s="3">
        <v>185575000</v>
      </c>
      <c r="G63" s="1" t="s">
        <v>6</v>
      </c>
      <c r="H63" s="1" t="s">
        <v>220</v>
      </c>
      <c r="I63" s="1"/>
      <c r="J63" s="15"/>
      <c r="K63" s="15"/>
      <c r="L63" s="195"/>
      <c r="M63" s="15"/>
      <c r="N63" s="15"/>
      <c r="O63" s="15"/>
      <c r="P63" s="15"/>
      <c r="Q63" s="15"/>
      <c r="R63" s="15"/>
      <c r="S63" s="8"/>
    </row>
    <row r="64" spans="1:19" ht="63.75" x14ac:dyDescent="0.2">
      <c r="A64" s="1">
        <f t="shared" si="2"/>
        <v>50</v>
      </c>
      <c r="B64" s="1" t="s">
        <v>103</v>
      </c>
      <c r="C64" s="2" t="s">
        <v>104</v>
      </c>
      <c r="D64" s="1" t="s">
        <v>9</v>
      </c>
      <c r="E64" s="3">
        <v>80000000</v>
      </c>
      <c r="F64" s="3">
        <v>80000000</v>
      </c>
      <c r="G64" s="1" t="s">
        <v>29</v>
      </c>
      <c r="H64" s="1" t="s">
        <v>220</v>
      </c>
      <c r="I64" s="1"/>
      <c r="J64" s="15"/>
      <c r="K64" s="15"/>
      <c r="L64" s="195"/>
      <c r="M64" s="15"/>
      <c r="N64" s="15"/>
      <c r="O64" s="15"/>
      <c r="P64" s="15"/>
      <c r="Q64" s="15"/>
      <c r="R64" s="15"/>
      <c r="S64" s="169" t="s">
        <v>294</v>
      </c>
    </row>
    <row r="65" spans="1:19" ht="63.75" x14ac:dyDescent="0.2">
      <c r="A65" s="1">
        <f t="shared" si="2"/>
        <v>51</v>
      </c>
      <c r="B65" s="1" t="s">
        <v>105</v>
      </c>
      <c r="C65" s="2" t="s">
        <v>106</v>
      </c>
      <c r="D65" s="1" t="s">
        <v>9</v>
      </c>
      <c r="E65" s="3">
        <v>80000000</v>
      </c>
      <c r="F65" s="3">
        <v>80000000</v>
      </c>
      <c r="G65" s="1" t="s">
        <v>29</v>
      </c>
      <c r="H65" s="1" t="s">
        <v>220</v>
      </c>
      <c r="I65" s="1"/>
      <c r="J65" s="15"/>
      <c r="K65" s="15"/>
      <c r="L65" s="195"/>
      <c r="M65" s="15"/>
      <c r="N65" s="15"/>
      <c r="O65" s="15"/>
      <c r="P65" s="15"/>
      <c r="Q65" s="15"/>
      <c r="R65" s="15"/>
      <c r="S65" s="169" t="s">
        <v>294</v>
      </c>
    </row>
    <row r="66" spans="1:19" ht="63.75" x14ac:dyDescent="0.2">
      <c r="A66" s="1">
        <f t="shared" si="2"/>
        <v>52</v>
      </c>
      <c r="B66" s="1" t="s">
        <v>107</v>
      </c>
      <c r="C66" s="2" t="s">
        <v>108</v>
      </c>
      <c r="D66" s="1" t="s">
        <v>9</v>
      </c>
      <c r="E66" s="3">
        <v>80000000</v>
      </c>
      <c r="F66" s="3">
        <v>80000000</v>
      </c>
      <c r="G66" s="1" t="s">
        <v>29</v>
      </c>
      <c r="H66" s="1" t="s">
        <v>220</v>
      </c>
      <c r="I66" s="1"/>
      <c r="J66" s="15"/>
      <c r="K66" s="15"/>
      <c r="L66" s="195"/>
      <c r="M66" s="15"/>
      <c r="N66" s="15"/>
      <c r="O66" s="15"/>
      <c r="P66" s="15"/>
      <c r="Q66" s="15"/>
      <c r="R66" s="15"/>
      <c r="S66" s="169" t="s">
        <v>294</v>
      </c>
    </row>
    <row r="67" spans="1:19" ht="63.75" x14ac:dyDescent="0.2">
      <c r="A67" s="1">
        <f t="shared" si="2"/>
        <v>53</v>
      </c>
      <c r="B67" s="1" t="s">
        <v>109</v>
      </c>
      <c r="C67" s="2" t="s">
        <v>110</v>
      </c>
      <c r="D67" s="1" t="s">
        <v>9</v>
      </c>
      <c r="E67" s="3">
        <v>80000000</v>
      </c>
      <c r="F67" s="3">
        <v>80000000</v>
      </c>
      <c r="G67" s="1" t="s">
        <v>29</v>
      </c>
      <c r="H67" s="1" t="s">
        <v>220</v>
      </c>
      <c r="I67" s="1"/>
      <c r="J67" s="15"/>
      <c r="K67" s="15"/>
      <c r="L67" s="195"/>
      <c r="M67" s="15"/>
      <c r="N67" s="15"/>
      <c r="O67" s="15"/>
      <c r="P67" s="15"/>
      <c r="Q67" s="15"/>
      <c r="R67" s="15"/>
      <c r="S67" s="169" t="s">
        <v>294</v>
      </c>
    </row>
    <row r="68" spans="1:19" ht="63.75" x14ac:dyDescent="0.2">
      <c r="A68" s="1">
        <f t="shared" si="2"/>
        <v>54</v>
      </c>
      <c r="B68" s="1" t="s">
        <v>111</v>
      </c>
      <c r="C68" s="2" t="s">
        <v>112</v>
      </c>
      <c r="D68" s="1" t="s">
        <v>9</v>
      </c>
      <c r="E68" s="3">
        <v>80000000</v>
      </c>
      <c r="F68" s="3">
        <v>80000000</v>
      </c>
      <c r="G68" s="1" t="s">
        <v>29</v>
      </c>
      <c r="H68" s="1" t="s">
        <v>220</v>
      </c>
      <c r="I68" s="1"/>
      <c r="J68" s="15"/>
      <c r="K68" s="15"/>
      <c r="L68" s="195"/>
      <c r="M68" s="15"/>
      <c r="N68" s="15"/>
      <c r="O68" s="15"/>
      <c r="P68" s="15"/>
      <c r="Q68" s="15"/>
      <c r="R68" s="15"/>
      <c r="S68" s="169" t="s">
        <v>294</v>
      </c>
    </row>
    <row r="69" spans="1:19" ht="63.75" x14ac:dyDescent="0.2">
      <c r="A69" s="1">
        <f t="shared" si="2"/>
        <v>55</v>
      </c>
      <c r="B69" s="1" t="s">
        <v>113</v>
      </c>
      <c r="C69" s="2" t="s">
        <v>114</v>
      </c>
      <c r="D69" s="1" t="s">
        <v>9</v>
      </c>
      <c r="E69" s="3">
        <v>60000000</v>
      </c>
      <c r="F69" s="3">
        <v>60000000</v>
      </c>
      <c r="G69" s="1" t="s">
        <v>29</v>
      </c>
      <c r="H69" s="1" t="s">
        <v>220</v>
      </c>
      <c r="I69" s="1"/>
      <c r="J69" s="15"/>
      <c r="K69" s="15"/>
      <c r="L69" s="195"/>
      <c r="M69" s="15"/>
      <c r="N69" s="15"/>
      <c r="O69" s="15"/>
      <c r="P69" s="15"/>
      <c r="Q69" s="15"/>
      <c r="R69" s="15"/>
      <c r="S69" s="169" t="s">
        <v>293</v>
      </c>
    </row>
    <row r="70" spans="1:19" ht="63.75" x14ac:dyDescent="0.2">
      <c r="A70" s="1">
        <f t="shared" si="2"/>
        <v>56</v>
      </c>
      <c r="B70" s="1" t="s">
        <v>115</v>
      </c>
      <c r="C70" s="2" t="s">
        <v>116</v>
      </c>
      <c r="D70" s="1" t="s">
        <v>9</v>
      </c>
      <c r="E70" s="3">
        <v>60000000</v>
      </c>
      <c r="F70" s="3">
        <v>60000000</v>
      </c>
      <c r="G70" s="1" t="s">
        <v>29</v>
      </c>
      <c r="H70" s="1" t="s">
        <v>220</v>
      </c>
      <c r="I70" s="1"/>
      <c r="J70" s="15"/>
      <c r="K70" s="15"/>
      <c r="L70" s="195"/>
      <c r="M70" s="15"/>
      <c r="N70" s="15"/>
      <c r="O70" s="15"/>
      <c r="P70" s="15"/>
      <c r="Q70" s="15"/>
      <c r="R70" s="15"/>
      <c r="S70" s="169" t="s">
        <v>293</v>
      </c>
    </row>
    <row r="71" spans="1:19" ht="63.75" x14ac:dyDescent="0.2">
      <c r="A71" s="1">
        <f t="shared" si="2"/>
        <v>57</v>
      </c>
      <c r="B71" s="1" t="s">
        <v>117</v>
      </c>
      <c r="C71" s="2" t="s">
        <v>118</v>
      </c>
      <c r="D71" s="1" t="s">
        <v>9</v>
      </c>
      <c r="E71" s="3">
        <v>60000000</v>
      </c>
      <c r="F71" s="3">
        <v>60000000</v>
      </c>
      <c r="G71" s="1" t="s">
        <v>29</v>
      </c>
      <c r="H71" s="1" t="s">
        <v>220</v>
      </c>
      <c r="I71" s="1"/>
      <c r="J71" s="15"/>
      <c r="K71" s="15"/>
      <c r="L71" s="195"/>
      <c r="M71" s="15"/>
      <c r="N71" s="15"/>
      <c r="O71" s="15"/>
      <c r="P71" s="15"/>
      <c r="Q71" s="15"/>
      <c r="R71" s="15"/>
      <c r="S71" s="169" t="s">
        <v>293</v>
      </c>
    </row>
    <row r="72" spans="1:19" ht="63.75" x14ac:dyDescent="0.2">
      <c r="A72" s="1">
        <f t="shared" si="2"/>
        <v>58</v>
      </c>
      <c r="B72" s="1" t="s">
        <v>119</v>
      </c>
      <c r="C72" s="2" t="s">
        <v>120</v>
      </c>
      <c r="D72" s="1" t="s">
        <v>9</v>
      </c>
      <c r="E72" s="3">
        <v>60000000</v>
      </c>
      <c r="F72" s="3">
        <v>60000000</v>
      </c>
      <c r="G72" s="1" t="s">
        <v>29</v>
      </c>
      <c r="H72" s="1" t="s">
        <v>220</v>
      </c>
      <c r="I72" s="1"/>
      <c r="J72" s="15"/>
      <c r="K72" s="15"/>
      <c r="L72" s="195"/>
      <c r="M72" s="15"/>
      <c r="N72" s="15"/>
      <c r="O72" s="15"/>
      <c r="P72" s="15"/>
      <c r="Q72" s="15"/>
      <c r="R72" s="15"/>
      <c r="S72" s="169" t="s">
        <v>293</v>
      </c>
    </row>
    <row r="73" spans="1:19" ht="63.75" x14ac:dyDescent="0.2">
      <c r="A73" s="1">
        <f t="shared" si="2"/>
        <v>59</v>
      </c>
      <c r="B73" s="1" t="s">
        <v>121</v>
      </c>
      <c r="C73" s="2" t="s">
        <v>122</v>
      </c>
      <c r="D73" s="1" t="s">
        <v>9</v>
      </c>
      <c r="E73" s="3">
        <v>60000000</v>
      </c>
      <c r="F73" s="3">
        <v>60000000</v>
      </c>
      <c r="G73" s="1" t="s">
        <v>29</v>
      </c>
      <c r="H73" s="1" t="s">
        <v>220</v>
      </c>
      <c r="I73" s="1"/>
      <c r="J73" s="15"/>
      <c r="K73" s="15"/>
      <c r="L73" s="195"/>
      <c r="M73" s="15"/>
      <c r="N73" s="15"/>
      <c r="O73" s="15"/>
      <c r="P73" s="15"/>
      <c r="Q73" s="15"/>
      <c r="R73" s="15"/>
      <c r="S73" s="169" t="s">
        <v>293</v>
      </c>
    </row>
    <row r="74" spans="1:19" ht="63.75" x14ac:dyDescent="0.2">
      <c r="A74" s="1">
        <f t="shared" si="2"/>
        <v>60</v>
      </c>
      <c r="B74" s="1" t="s">
        <v>123</v>
      </c>
      <c r="C74" s="2" t="s">
        <v>124</v>
      </c>
      <c r="D74" s="1" t="s">
        <v>9</v>
      </c>
      <c r="E74" s="3">
        <v>60000000</v>
      </c>
      <c r="F74" s="3">
        <v>60000000</v>
      </c>
      <c r="G74" s="1" t="s">
        <v>29</v>
      </c>
      <c r="H74" s="1" t="s">
        <v>220</v>
      </c>
      <c r="I74" s="1"/>
      <c r="J74" s="15"/>
      <c r="K74" s="15"/>
      <c r="L74" s="195"/>
      <c r="M74" s="15"/>
      <c r="N74" s="15"/>
      <c r="O74" s="15"/>
      <c r="P74" s="15"/>
      <c r="Q74" s="15"/>
      <c r="R74" s="15"/>
      <c r="S74" s="169" t="s">
        <v>293</v>
      </c>
    </row>
    <row r="75" spans="1:19" ht="63.75" x14ac:dyDescent="0.2">
      <c r="A75" s="1">
        <f t="shared" si="2"/>
        <v>61</v>
      </c>
      <c r="B75" s="1" t="s">
        <v>125</v>
      </c>
      <c r="C75" s="2" t="s">
        <v>126</v>
      </c>
      <c r="D75" s="1" t="s">
        <v>9</v>
      </c>
      <c r="E75" s="3">
        <v>60000000</v>
      </c>
      <c r="F75" s="3">
        <v>60000000</v>
      </c>
      <c r="G75" s="1" t="s">
        <v>29</v>
      </c>
      <c r="H75" s="1" t="s">
        <v>220</v>
      </c>
      <c r="I75" s="1"/>
      <c r="J75" s="15"/>
      <c r="K75" s="15"/>
      <c r="L75" s="195"/>
      <c r="M75" s="15"/>
      <c r="N75" s="15"/>
      <c r="O75" s="15"/>
      <c r="P75" s="15"/>
      <c r="Q75" s="15"/>
      <c r="R75" s="15"/>
      <c r="S75" s="169" t="s">
        <v>293</v>
      </c>
    </row>
    <row r="76" spans="1:19" ht="63.75" x14ac:dyDescent="0.2">
      <c r="A76" s="1">
        <f t="shared" si="2"/>
        <v>62</v>
      </c>
      <c r="B76" s="1" t="s">
        <v>127</v>
      </c>
      <c r="C76" s="2" t="s">
        <v>128</v>
      </c>
      <c r="D76" s="1" t="s">
        <v>9</v>
      </c>
      <c r="E76" s="3">
        <v>60000000</v>
      </c>
      <c r="F76" s="3">
        <v>60000000</v>
      </c>
      <c r="G76" s="1" t="s">
        <v>29</v>
      </c>
      <c r="H76" s="1" t="s">
        <v>220</v>
      </c>
      <c r="I76" s="1"/>
      <c r="J76" s="15"/>
      <c r="K76" s="15"/>
      <c r="L76" s="195"/>
      <c r="M76" s="15"/>
      <c r="N76" s="15"/>
      <c r="O76" s="15"/>
      <c r="P76" s="15"/>
      <c r="Q76" s="15"/>
      <c r="R76" s="15"/>
      <c r="S76" s="169" t="s">
        <v>293</v>
      </c>
    </row>
    <row r="77" spans="1:19" ht="63.75" x14ac:dyDescent="0.2">
      <c r="A77" s="1">
        <f t="shared" si="2"/>
        <v>63</v>
      </c>
      <c r="B77" s="1" t="s">
        <v>129</v>
      </c>
      <c r="C77" s="2" t="s">
        <v>130</v>
      </c>
      <c r="D77" s="1" t="s">
        <v>9</v>
      </c>
      <c r="E77" s="3">
        <v>60000000</v>
      </c>
      <c r="F77" s="3">
        <v>60000000</v>
      </c>
      <c r="G77" s="1" t="s">
        <v>29</v>
      </c>
      <c r="H77" s="1" t="s">
        <v>220</v>
      </c>
      <c r="I77" s="1"/>
      <c r="J77" s="15"/>
      <c r="K77" s="15"/>
      <c r="L77" s="195"/>
      <c r="M77" s="15"/>
      <c r="N77" s="15"/>
      <c r="O77" s="15"/>
      <c r="P77" s="15"/>
      <c r="Q77" s="15"/>
      <c r="R77" s="15"/>
      <c r="S77" s="169" t="s">
        <v>293</v>
      </c>
    </row>
    <row r="78" spans="1:19" ht="63.75" x14ac:dyDescent="0.2">
      <c r="A78" s="1">
        <f t="shared" si="2"/>
        <v>64</v>
      </c>
      <c r="B78" s="1" t="s">
        <v>131</v>
      </c>
      <c r="C78" s="2" t="s">
        <v>132</v>
      </c>
      <c r="D78" s="1" t="s">
        <v>9</v>
      </c>
      <c r="E78" s="3">
        <v>60000000</v>
      </c>
      <c r="F78" s="3">
        <v>60000000</v>
      </c>
      <c r="G78" s="1" t="s">
        <v>29</v>
      </c>
      <c r="H78" s="1" t="s">
        <v>220</v>
      </c>
      <c r="I78" s="1"/>
      <c r="J78" s="15"/>
      <c r="K78" s="15"/>
      <c r="L78" s="195"/>
      <c r="M78" s="15"/>
      <c r="N78" s="15"/>
      <c r="O78" s="15"/>
      <c r="P78" s="15"/>
      <c r="Q78" s="15"/>
      <c r="R78" s="15"/>
      <c r="S78" s="169" t="s">
        <v>293</v>
      </c>
    </row>
    <row r="79" spans="1:19" ht="63.75" x14ac:dyDescent="0.2">
      <c r="A79" s="1">
        <f t="shared" si="2"/>
        <v>65</v>
      </c>
      <c r="B79" s="1" t="s">
        <v>133</v>
      </c>
      <c r="C79" s="2" t="s">
        <v>134</v>
      </c>
      <c r="D79" s="1" t="s">
        <v>9</v>
      </c>
      <c r="E79" s="3">
        <v>60000000</v>
      </c>
      <c r="F79" s="3">
        <v>60000000</v>
      </c>
      <c r="G79" s="1" t="s">
        <v>29</v>
      </c>
      <c r="H79" s="1" t="s">
        <v>220</v>
      </c>
      <c r="I79" s="1"/>
      <c r="J79" s="15"/>
      <c r="K79" s="15"/>
      <c r="L79" s="195"/>
      <c r="M79" s="15"/>
      <c r="N79" s="15"/>
      <c r="O79" s="15"/>
      <c r="P79" s="15"/>
      <c r="Q79" s="15"/>
      <c r="R79" s="15"/>
      <c r="S79" s="169" t="s">
        <v>294</v>
      </c>
    </row>
    <row r="80" spans="1:19" ht="63.75" x14ac:dyDescent="0.2">
      <c r="A80" s="1">
        <f t="shared" si="2"/>
        <v>66</v>
      </c>
      <c r="B80" s="1" t="s">
        <v>135</v>
      </c>
      <c r="C80" s="2" t="s">
        <v>136</v>
      </c>
      <c r="D80" s="1" t="s">
        <v>9</v>
      </c>
      <c r="E80" s="3">
        <v>60000000</v>
      </c>
      <c r="F80" s="3">
        <v>60000000</v>
      </c>
      <c r="G80" s="1" t="s">
        <v>29</v>
      </c>
      <c r="H80" s="1" t="s">
        <v>220</v>
      </c>
      <c r="I80" s="1"/>
      <c r="J80" s="15"/>
      <c r="K80" s="15"/>
      <c r="L80" s="195"/>
      <c r="M80" s="15"/>
      <c r="N80" s="15"/>
      <c r="O80" s="15"/>
      <c r="P80" s="15"/>
      <c r="Q80" s="15"/>
      <c r="R80" s="15"/>
      <c r="S80" s="169" t="s">
        <v>293</v>
      </c>
    </row>
    <row r="81" spans="1:19" ht="63.75" x14ac:dyDescent="0.2">
      <c r="A81" s="1">
        <f t="shared" si="2"/>
        <v>67</v>
      </c>
      <c r="B81" s="1" t="s">
        <v>137</v>
      </c>
      <c r="C81" s="2" t="s">
        <v>138</v>
      </c>
      <c r="D81" s="1" t="s">
        <v>9</v>
      </c>
      <c r="E81" s="3">
        <v>150000000</v>
      </c>
      <c r="F81" s="3">
        <v>150000000</v>
      </c>
      <c r="G81" s="1" t="s">
        <v>6</v>
      </c>
      <c r="H81" s="1" t="s">
        <v>220</v>
      </c>
      <c r="I81" s="1"/>
      <c r="J81" s="15"/>
      <c r="K81" s="15"/>
      <c r="L81" s="195"/>
      <c r="M81" s="15"/>
      <c r="N81" s="15"/>
      <c r="O81" s="15"/>
      <c r="P81" s="15"/>
      <c r="Q81" s="15"/>
      <c r="R81" s="15"/>
      <c r="S81" s="169" t="s">
        <v>293</v>
      </c>
    </row>
    <row r="82" spans="1:19" ht="14.25" customHeight="1" x14ac:dyDescent="0.2">
      <c r="A82" s="1"/>
      <c r="B82" s="185"/>
      <c r="C82" s="185"/>
      <c r="D82" s="1"/>
      <c r="E82" s="4">
        <f>SUM(E56:E81)</f>
        <v>3669412600</v>
      </c>
      <c r="F82" s="4">
        <f>SUM(F56:F81)</f>
        <v>3253575000</v>
      </c>
      <c r="G82" s="1"/>
      <c r="H82" s="1"/>
      <c r="I82" s="1"/>
      <c r="J82" s="15"/>
      <c r="K82" s="15"/>
      <c r="L82" s="195"/>
      <c r="M82" s="15"/>
      <c r="N82" s="15"/>
      <c r="O82" s="15"/>
      <c r="P82" s="15"/>
      <c r="Q82" s="15"/>
      <c r="R82" s="15"/>
      <c r="S82" s="8"/>
    </row>
    <row r="83" spans="1:19" ht="26.25" customHeight="1" x14ac:dyDescent="0.2">
      <c r="A83" s="1"/>
      <c r="B83" s="26"/>
      <c r="C83" s="168" t="s">
        <v>229</v>
      </c>
      <c r="D83" s="26"/>
      <c r="E83" s="26"/>
      <c r="F83" s="26"/>
      <c r="G83" s="26"/>
      <c r="H83" s="26"/>
      <c r="I83" s="26"/>
      <c r="J83" s="22"/>
      <c r="K83" s="22"/>
      <c r="L83" s="257"/>
      <c r="M83" s="22"/>
      <c r="N83" s="22"/>
      <c r="O83" s="22"/>
      <c r="P83" s="22"/>
      <c r="Q83" s="22"/>
      <c r="R83" s="22"/>
      <c r="S83" s="173"/>
    </row>
    <row r="84" spans="1:19" ht="63.75" x14ac:dyDescent="0.2">
      <c r="A84" s="1">
        <v>68</v>
      </c>
      <c r="B84" s="5" t="s">
        <v>139</v>
      </c>
      <c r="C84" s="2" t="s">
        <v>140</v>
      </c>
      <c r="D84" s="1" t="s">
        <v>9</v>
      </c>
      <c r="E84" s="3">
        <v>350000000</v>
      </c>
      <c r="F84" s="3">
        <v>350000000</v>
      </c>
      <c r="G84" s="1" t="s">
        <v>6</v>
      </c>
      <c r="H84" s="1" t="s">
        <v>220</v>
      </c>
      <c r="I84" s="1"/>
      <c r="J84" s="15"/>
      <c r="K84" s="15"/>
      <c r="L84" s="256" t="s">
        <v>343</v>
      </c>
      <c r="M84" s="15"/>
      <c r="N84" s="15"/>
      <c r="O84" s="15"/>
      <c r="P84" s="15"/>
      <c r="Q84" s="15"/>
      <c r="R84" s="15"/>
      <c r="S84" s="169" t="s">
        <v>293</v>
      </c>
    </row>
    <row r="85" spans="1:19" ht="25.5" x14ac:dyDescent="0.2">
      <c r="A85" s="1">
        <f t="shared" si="2"/>
        <v>69</v>
      </c>
      <c r="B85" s="1" t="s">
        <v>141</v>
      </c>
      <c r="C85" s="2" t="s">
        <v>142</v>
      </c>
      <c r="D85" s="1" t="s">
        <v>9</v>
      </c>
      <c r="E85" s="3">
        <v>500000000</v>
      </c>
      <c r="F85" s="3">
        <v>500000000</v>
      </c>
      <c r="G85" s="1" t="s">
        <v>6</v>
      </c>
      <c r="H85" s="1" t="s">
        <v>220</v>
      </c>
      <c r="I85" s="1"/>
      <c r="J85" s="15"/>
      <c r="K85" s="15"/>
      <c r="L85" s="195"/>
      <c r="M85" s="15"/>
      <c r="N85" s="15"/>
      <c r="O85" s="15"/>
      <c r="P85" s="15"/>
      <c r="Q85" s="15"/>
      <c r="R85" s="15"/>
      <c r="S85" s="8"/>
    </row>
    <row r="86" spans="1:19" ht="38.25" x14ac:dyDescent="0.2">
      <c r="A86" s="1">
        <f t="shared" si="2"/>
        <v>70</v>
      </c>
      <c r="B86" s="1" t="s">
        <v>143</v>
      </c>
      <c r="C86" s="2" t="s">
        <v>144</v>
      </c>
      <c r="D86" s="1" t="s">
        <v>9</v>
      </c>
      <c r="E86" s="3">
        <v>350000000</v>
      </c>
      <c r="F86" s="3">
        <v>350000000</v>
      </c>
      <c r="G86" s="1" t="s">
        <v>6</v>
      </c>
      <c r="H86" s="1" t="s">
        <v>220</v>
      </c>
      <c r="I86" s="1"/>
      <c r="J86" s="15"/>
      <c r="K86" s="15"/>
      <c r="L86" s="195" t="s">
        <v>341</v>
      </c>
      <c r="M86" s="15"/>
      <c r="N86" s="15"/>
      <c r="O86" s="15"/>
      <c r="P86" s="15"/>
      <c r="Q86" s="15"/>
      <c r="R86" s="15"/>
      <c r="S86" s="169" t="s">
        <v>340</v>
      </c>
    </row>
    <row r="87" spans="1:19" ht="63.75" x14ac:dyDescent="0.2">
      <c r="A87" s="1">
        <f t="shared" si="2"/>
        <v>71</v>
      </c>
      <c r="B87" s="1" t="s">
        <v>145</v>
      </c>
      <c r="C87" s="2" t="s">
        <v>146</v>
      </c>
      <c r="D87" s="1" t="s">
        <v>9</v>
      </c>
      <c r="E87" s="3">
        <v>100000000</v>
      </c>
      <c r="F87" s="3">
        <v>100000000</v>
      </c>
      <c r="G87" s="1" t="s">
        <v>29</v>
      </c>
      <c r="H87" s="1" t="s">
        <v>220</v>
      </c>
      <c r="I87" s="1"/>
      <c r="J87" s="15"/>
      <c r="K87" s="15"/>
      <c r="L87" s="195"/>
      <c r="M87" s="15"/>
      <c r="N87" s="15"/>
      <c r="O87" s="15"/>
      <c r="P87" s="15"/>
      <c r="Q87" s="15"/>
      <c r="R87" s="15"/>
      <c r="S87" s="169" t="s">
        <v>293</v>
      </c>
    </row>
    <row r="88" spans="1:19" ht="63.75" x14ac:dyDescent="0.2">
      <c r="A88" s="1">
        <f t="shared" si="2"/>
        <v>72</v>
      </c>
      <c r="B88" s="1" t="s">
        <v>147</v>
      </c>
      <c r="C88" s="2" t="s">
        <v>148</v>
      </c>
      <c r="D88" s="1" t="s">
        <v>9</v>
      </c>
      <c r="E88" s="3">
        <v>200000000</v>
      </c>
      <c r="F88" s="3">
        <v>200000000</v>
      </c>
      <c r="G88" s="1" t="s">
        <v>6</v>
      </c>
      <c r="H88" s="1" t="s">
        <v>220</v>
      </c>
      <c r="I88" s="1"/>
      <c r="J88" s="15"/>
      <c r="K88" s="15"/>
      <c r="L88" s="195"/>
      <c r="M88" s="15"/>
      <c r="N88" s="15"/>
      <c r="O88" s="15"/>
      <c r="P88" s="15"/>
      <c r="Q88" s="15"/>
      <c r="R88" s="15"/>
      <c r="S88" s="169" t="s">
        <v>294</v>
      </c>
    </row>
    <row r="89" spans="1:19" ht="63.75" x14ac:dyDescent="0.2">
      <c r="A89" s="1">
        <f t="shared" si="2"/>
        <v>73</v>
      </c>
      <c r="B89" s="1" t="s">
        <v>149</v>
      </c>
      <c r="C89" s="2" t="s">
        <v>150</v>
      </c>
      <c r="D89" s="1" t="s">
        <v>9</v>
      </c>
      <c r="E89" s="3">
        <v>150000000</v>
      </c>
      <c r="F89" s="3">
        <v>150000000</v>
      </c>
      <c r="G89" s="1" t="s">
        <v>6</v>
      </c>
      <c r="H89" s="1" t="s">
        <v>220</v>
      </c>
      <c r="I89" s="1"/>
      <c r="J89" s="15"/>
      <c r="K89" s="15"/>
      <c r="L89" s="195"/>
      <c r="M89" s="15"/>
      <c r="N89" s="15"/>
      <c r="O89" s="15"/>
      <c r="P89" s="15"/>
      <c r="Q89" s="15"/>
      <c r="R89" s="15"/>
      <c r="S89" s="169" t="s">
        <v>293</v>
      </c>
    </row>
    <row r="90" spans="1:19" ht="38.25" x14ac:dyDescent="0.2">
      <c r="A90" s="1">
        <f t="shared" si="2"/>
        <v>74</v>
      </c>
      <c r="B90" s="1" t="s">
        <v>151</v>
      </c>
      <c r="C90" s="2" t="s">
        <v>152</v>
      </c>
      <c r="D90" s="1" t="s">
        <v>9</v>
      </c>
      <c r="E90" s="3">
        <v>204894700</v>
      </c>
      <c r="F90" s="3">
        <v>204894700</v>
      </c>
      <c r="G90" s="1" t="s">
        <v>6</v>
      </c>
      <c r="H90" s="1" t="s">
        <v>220</v>
      </c>
      <c r="I90" s="1"/>
      <c r="J90" s="15"/>
      <c r="K90" s="15"/>
      <c r="L90" s="195"/>
      <c r="M90" s="15"/>
      <c r="N90" s="15"/>
      <c r="O90" s="15"/>
      <c r="P90" s="15"/>
      <c r="Q90" s="15"/>
      <c r="R90" s="15"/>
      <c r="S90" s="8"/>
    </row>
    <row r="91" spans="1:19" ht="14.25" customHeight="1" x14ac:dyDescent="0.2">
      <c r="A91" s="287" t="s">
        <v>153</v>
      </c>
      <c r="B91" s="288"/>
      <c r="C91" s="289"/>
      <c r="D91" s="1"/>
      <c r="E91" s="4">
        <f>SUM(E84:E90)</f>
        <v>1854894700</v>
      </c>
      <c r="F91" s="4">
        <f>SUM(F84:F90)</f>
        <v>1854894700</v>
      </c>
      <c r="G91" s="1"/>
      <c r="H91" s="1"/>
      <c r="I91" s="1"/>
      <c r="J91" s="15"/>
      <c r="K91" s="15"/>
      <c r="L91" s="195"/>
      <c r="M91" s="15"/>
      <c r="N91" s="15"/>
      <c r="O91" s="15"/>
      <c r="P91" s="15"/>
      <c r="Q91" s="15"/>
      <c r="R91" s="15"/>
      <c r="S91" s="8"/>
    </row>
    <row r="92" spans="1:19" ht="14.25" customHeight="1" x14ac:dyDescent="0.2">
      <c r="A92" s="290" t="s">
        <v>154</v>
      </c>
      <c r="B92" s="291"/>
      <c r="C92" s="292"/>
      <c r="D92" s="5"/>
      <c r="E92" s="6">
        <f>+E82+E91</f>
        <v>5524307300</v>
      </c>
      <c r="F92" s="6">
        <f>+F82+F91</f>
        <v>5108469700</v>
      </c>
      <c r="G92" s="5"/>
      <c r="H92" s="5"/>
      <c r="I92" s="5"/>
      <c r="J92" s="15"/>
      <c r="K92" s="15"/>
      <c r="L92" s="195"/>
      <c r="M92" s="15"/>
      <c r="N92" s="15"/>
      <c r="O92" s="15"/>
      <c r="P92" s="15"/>
      <c r="Q92" s="15"/>
      <c r="R92" s="15"/>
      <c r="S92" s="8"/>
    </row>
    <row r="93" spans="1:19" ht="22.5" customHeight="1" x14ac:dyDescent="0.2">
      <c r="A93" s="21"/>
      <c r="B93" s="21"/>
      <c r="C93" s="167" t="s">
        <v>346</v>
      </c>
      <c r="D93" s="21"/>
      <c r="E93" s="21"/>
      <c r="F93" s="21"/>
      <c r="G93" s="21"/>
      <c r="H93" s="21"/>
      <c r="I93" s="21"/>
      <c r="J93" s="22"/>
      <c r="K93" s="22"/>
      <c r="L93" s="257"/>
      <c r="M93" s="22"/>
      <c r="N93" s="22"/>
      <c r="O93" s="22"/>
      <c r="P93" s="22"/>
      <c r="Q93" s="22"/>
      <c r="R93" s="22"/>
      <c r="S93" s="173"/>
    </row>
    <row r="94" spans="1:19" ht="74.25" customHeight="1" x14ac:dyDescent="0.2">
      <c r="A94" s="1">
        <v>75</v>
      </c>
      <c r="B94" s="1" t="s">
        <v>155</v>
      </c>
      <c r="C94" s="2" t="s">
        <v>156</v>
      </c>
      <c r="D94" s="1" t="s">
        <v>9</v>
      </c>
      <c r="E94" s="3">
        <v>253990800</v>
      </c>
      <c r="F94" s="3">
        <v>253990800</v>
      </c>
      <c r="G94" s="1" t="s">
        <v>6</v>
      </c>
      <c r="H94" s="1" t="s">
        <v>220</v>
      </c>
      <c r="I94" s="1"/>
      <c r="J94" s="15"/>
      <c r="K94" s="15"/>
      <c r="L94" s="195" t="s">
        <v>343</v>
      </c>
      <c r="M94" s="15"/>
      <c r="N94" s="15"/>
      <c r="O94" s="15"/>
      <c r="P94" s="15"/>
      <c r="Q94" s="15"/>
      <c r="R94" s="15"/>
      <c r="S94" s="169" t="s">
        <v>338</v>
      </c>
    </row>
    <row r="95" spans="1:19" ht="38.25" x14ac:dyDescent="0.2">
      <c r="A95" s="1">
        <f>A94+1</f>
        <v>76</v>
      </c>
      <c r="B95" s="1" t="s">
        <v>157</v>
      </c>
      <c r="C95" s="2" t="s">
        <v>158</v>
      </c>
      <c r="D95" s="1" t="s">
        <v>9</v>
      </c>
      <c r="E95" s="3">
        <v>220000000</v>
      </c>
      <c r="F95" s="3">
        <v>220000000</v>
      </c>
      <c r="G95" s="1" t="s">
        <v>6</v>
      </c>
      <c r="H95" s="1" t="s">
        <v>220</v>
      </c>
      <c r="I95" s="1"/>
      <c r="J95" s="15"/>
      <c r="K95" s="15"/>
      <c r="L95" s="195" t="s">
        <v>341</v>
      </c>
      <c r="M95" s="15"/>
      <c r="N95" s="15"/>
      <c r="O95" s="15"/>
      <c r="P95" s="15"/>
      <c r="Q95" s="15"/>
      <c r="R95" s="15"/>
      <c r="S95" s="169" t="s">
        <v>339</v>
      </c>
    </row>
    <row r="96" spans="1:19" ht="38.25" x14ac:dyDescent="0.2">
      <c r="A96" s="1">
        <f t="shared" ref="A96:A99" si="3">A95+1</f>
        <v>77</v>
      </c>
      <c r="B96" s="1" t="s">
        <v>159</v>
      </c>
      <c r="C96" s="2" t="s">
        <v>160</v>
      </c>
      <c r="D96" s="1" t="s">
        <v>9</v>
      </c>
      <c r="E96" s="3">
        <v>283000000</v>
      </c>
      <c r="F96" s="3">
        <v>283000000</v>
      </c>
      <c r="G96" s="1" t="s">
        <v>6</v>
      </c>
      <c r="H96" s="1" t="s">
        <v>220</v>
      </c>
      <c r="I96" s="1"/>
      <c r="J96" s="15"/>
      <c r="K96" s="15"/>
      <c r="L96" s="195" t="s">
        <v>308</v>
      </c>
      <c r="M96" s="15"/>
      <c r="N96" s="15"/>
      <c r="O96" s="15"/>
      <c r="P96" s="15"/>
      <c r="Q96" s="15"/>
      <c r="R96" s="15"/>
      <c r="S96" s="169" t="s">
        <v>313</v>
      </c>
    </row>
    <row r="97" spans="1:19" ht="25.5" x14ac:dyDescent="0.2">
      <c r="A97" s="1">
        <f t="shared" si="3"/>
        <v>78</v>
      </c>
      <c r="B97" s="1" t="s">
        <v>161</v>
      </c>
      <c r="C97" s="2" t="s">
        <v>162</v>
      </c>
      <c r="D97" s="1" t="s">
        <v>9</v>
      </c>
      <c r="E97" s="3">
        <v>200000000</v>
      </c>
      <c r="F97" s="3">
        <v>200000000</v>
      </c>
      <c r="G97" s="1" t="s">
        <v>6</v>
      </c>
      <c r="H97" s="1" t="s">
        <v>220</v>
      </c>
      <c r="I97" s="1"/>
      <c r="J97" s="15"/>
      <c r="K97" s="15"/>
      <c r="L97" s="195"/>
      <c r="M97" s="15"/>
      <c r="N97" s="15"/>
      <c r="O97" s="15"/>
      <c r="P97" s="15"/>
      <c r="Q97" s="15"/>
      <c r="R97" s="15"/>
      <c r="S97" s="8"/>
    </row>
    <row r="98" spans="1:19" ht="63.75" x14ac:dyDescent="0.2">
      <c r="A98" s="1">
        <f t="shared" si="3"/>
        <v>79</v>
      </c>
      <c r="B98" s="1" t="s">
        <v>163</v>
      </c>
      <c r="C98" s="2" t="s">
        <v>164</v>
      </c>
      <c r="D98" s="1" t="s">
        <v>9</v>
      </c>
      <c r="E98" s="3">
        <v>50000000</v>
      </c>
      <c r="F98" s="3">
        <v>50000000</v>
      </c>
      <c r="G98" s="1" t="s">
        <v>29</v>
      </c>
      <c r="H98" s="1" t="s">
        <v>220</v>
      </c>
      <c r="I98" s="1"/>
      <c r="J98" s="15"/>
      <c r="K98" s="15"/>
      <c r="L98" s="195"/>
      <c r="M98" s="15"/>
      <c r="N98" s="15"/>
      <c r="O98" s="15"/>
      <c r="P98" s="15"/>
      <c r="Q98" s="15"/>
      <c r="R98" s="15"/>
      <c r="S98" s="169" t="s">
        <v>294</v>
      </c>
    </row>
    <row r="99" spans="1:19" ht="25.5" x14ac:dyDescent="0.2">
      <c r="A99" s="1">
        <f t="shared" si="3"/>
        <v>80</v>
      </c>
      <c r="B99" s="1" t="s">
        <v>165</v>
      </c>
      <c r="C99" s="2" t="s">
        <v>166</v>
      </c>
      <c r="D99" s="1" t="s">
        <v>9</v>
      </c>
      <c r="E99" s="3">
        <v>200000000</v>
      </c>
      <c r="F99" s="3">
        <v>200000000</v>
      </c>
      <c r="G99" s="1" t="s">
        <v>6</v>
      </c>
      <c r="H99" s="1" t="s">
        <v>220</v>
      </c>
      <c r="I99" s="1"/>
      <c r="J99" s="15"/>
      <c r="K99" s="15"/>
      <c r="L99" s="195"/>
      <c r="M99" s="15"/>
      <c r="N99" s="15"/>
      <c r="O99" s="15"/>
      <c r="P99" s="15"/>
      <c r="Q99" s="15"/>
      <c r="R99" s="15"/>
      <c r="S99" s="8"/>
    </row>
    <row r="100" spans="1:19" ht="14.25" customHeight="1" x14ac:dyDescent="0.2">
      <c r="A100" s="287" t="s">
        <v>363</v>
      </c>
      <c r="B100" s="288"/>
      <c r="C100" s="289"/>
      <c r="D100" s="1"/>
      <c r="E100" s="4">
        <f>SUM(E94:E99)</f>
        <v>1206990800</v>
      </c>
      <c r="F100" s="4">
        <f>SUM(F94:F99)</f>
        <v>1206990800</v>
      </c>
      <c r="G100" s="1"/>
      <c r="H100" s="1"/>
      <c r="I100" s="1"/>
      <c r="J100" s="15"/>
      <c r="K100" s="15"/>
      <c r="L100" s="195"/>
      <c r="M100" s="15"/>
      <c r="N100" s="15"/>
      <c r="O100" s="15"/>
      <c r="P100" s="15"/>
      <c r="Q100" s="15"/>
      <c r="R100" s="15"/>
      <c r="S100" s="8"/>
    </row>
    <row r="101" spans="1:19" ht="21" customHeight="1" x14ac:dyDescent="0.2">
      <c r="A101" s="21"/>
      <c r="B101" s="21"/>
      <c r="C101" s="167" t="s">
        <v>230</v>
      </c>
      <c r="D101" s="21"/>
      <c r="E101" s="21"/>
      <c r="F101" s="21"/>
      <c r="G101" s="21"/>
      <c r="H101" s="21"/>
      <c r="I101" s="21"/>
      <c r="J101" s="22"/>
      <c r="K101" s="22"/>
      <c r="L101" s="257"/>
      <c r="M101" s="22"/>
      <c r="N101" s="22"/>
      <c r="O101" s="22"/>
      <c r="P101" s="22"/>
      <c r="Q101" s="22"/>
      <c r="R101" s="22"/>
      <c r="S101" s="173"/>
    </row>
    <row r="102" spans="1:19" ht="89.25" x14ac:dyDescent="0.2">
      <c r="A102" s="1">
        <v>81</v>
      </c>
      <c r="B102" s="1" t="s">
        <v>168</v>
      </c>
      <c r="C102" s="2" t="s">
        <v>169</v>
      </c>
      <c r="D102" s="1" t="s">
        <v>9</v>
      </c>
      <c r="E102" s="3">
        <v>300000000</v>
      </c>
      <c r="F102" s="3">
        <v>300000000</v>
      </c>
      <c r="G102" s="1" t="s">
        <v>6</v>
      </c>
      <c r="H102" s="1" t="s">
        <v>220</v>
      </c>
      <c r="I102" s="1"/>
      <c r="J102" s="15"/>
      <c r="K102" s="15"/>
      <c r="L102" s="195"/>
      <c r="M102" s="15"/>
      <c r="N102" s="15"/>
      <c r="O102" s="15"/>
      <c r="P102" s="15"/>
      <c r="Q102" s="15"/>
      <c r="R102" s="15"/>
      <c r="S102" s="8"/>
    </row>
    <row r="103" spans="1:19" ht="38.25" x14ac:dyDescent="0.2">
      <c r="A103" s="1">
        <f>A102+1</f>
        <v>82</v>
      </c>
      <c r="B103" s="1" t="s">
        <v>170</v>
      </c>
      <c r="C103" s="2" t="s">
        <v>171</v>
      </c>
      <c r="D103" s="1" t="s">
        <v>5</v>
      </c>
      <c r="E103" s="3">
        <v>64000000</v>
      </c>
      <c r="F103" s="3">
        <v>64000000</v>
      </c>
      <c r="G103" s="1" t="s">
        <v>29</v>
      </c>
      <c r="H103" s="1" t="s">
        <v>220</v>
      </c>
      <c r="I103" s="1"/>
      <c r="J103" s="15"/>
      <c r="K103" s="15"/>
      <c r="L103" s="195"/>
      <c r="M103" s="15"/>
      <c r="N103" s="15"/>
      <c r="O103" s="15"/>
      <c r="P103" s="15"/>
      <c r="Q103" s="15"/>
      <c r="R103" s="15"/>
      <c r="S103" s="8"/>
    </row>
    <row r="104" spans="1:19" ht="25.5" x14ac:dyDescent="0.2">
      <c r="A104" s="1">
        <f t="shared" ref="A104:A113" si="4">A103+1</f>
        <v>83</v>
      </c>
      <c r="B104" s="1" t="s">
        <v>172</v>
      </c>
      <c r="C104" s="2" t="s">
        <v>173</v>
      </c>
      <c r="D104" s="1" t="s">
        <v>5</v>
      </c>
      <c r="E104" s="3">
        <v>20000000</v>
      </c>
      <c r="F104" s="3">
        <v>20000000</v>
      </c>
      <c r="G104" s="1" t="s">
        <v>81</v>
      </c>
      <c r="H104" s="1" t="s">
        <v>220</v>
      </c>
      <c r="I104" s="1"/>
      <c r="J104" s="15"/>
      <c r="K104" s="15"/>
      <c r="L104" s="195"/>
      <c r="M104" s="15"/>
      <c r="N104" s="15"/>
      <c r="O104" s="15"/>
      <c r="P104" s="15"/>
      <c r="Q104" s="15"/>
      <c r="R104" s="15"/>
      <c r="S104" s="8"/>
    </row>
    <row r="105" spans="1:19" ht="38.25" x14ac:dyDescent="0.2">
      <c r="A105" s="1">
        <f t="shared" si="4"/>
        <v>84</v>
      </c>
      <c r="B105" s="1" t="s">
        <v>174</v>
      </c>
      <c r="C105" s="2" t="s">
        <v>175</v>
      </c>
      <c r="D105" s="1" t="s">
        <v>5</v>
      </c>
      <c r="E105" s="3">
        <v>180000000</v>
      </c>
      <c r="F105" s="3">
        <v>180000000</v>
      </c>
      <c r="G105" s="1" t="s">
        <v>6</v>
      </c>
      <c r="H105" s="1" t="s">
        <v>220</v>
      </c>
      <c r="I105" s="1"/>
      <c r="J105" s="15"/>
      <c r="K105" s="15"/>
      <c r="L105" s="195"/>
      <c r="M105" s="15"/>
      <c r="N105" s="15"/>
      <c r="O105" s="15"/>
      <c r="P105" s="15"/>
      <c r="Q105" s="15"/>
      <c r="R105" s="15"/>
      <c r="S105" s="8"/>
    </row>
    <row r="106" spans="1:19" ht="38.25" x14ac:dyDescent="0.2">
      <c r="A106" s="1">
        <f t="shared" si="4"/>
        <v>85</v>
      </c>
      <c r="B106" s="1" t="s">
        <v>176</v>
      </c>
      <c r="C106" s="2" t="s">
        <v>177</v>
      </c>
      <c r="D106" s="1" t="s">
        <v>5</v>
      </c>
      <c r="E106" s="3">
        <v>15000000</v>
      </c>
      <c r="F106" s="3">
        <v>15000000</v>
      </c>
      <c r="G106" s="1" t="s">
        <v>81</v>
      </c>
      <c r="H106" s="1" t="s">
        <v>220</v>
      </c>
      <c r="I106" s="1"/>
      <c r="J106" s="15"/>
      <c r="K106" s="15"/>
      <c r="L106" s="195"/>
      <c r="M106" s="15"/>
      <c r="N106" s="15"/>
      <c r="O106" s="15"/>
      <c r="P106" s="15"/>
      <c r="Q106" s="15"/>
      <c r="R106" s="15"/>
      <c r="S106" s="8"/>
    </row>
    <row r="107" spans="1:19" ht="63.75" x14ac:dyDescent="0.2">
      <c r="A107" s="1">
        <f t="shared" si="4"/>
        <v>86</v>
      </c>
      <c r="B107" s="1" t="s">
        <v>178</v>
      </c>
      <c r="C107" s="2" t="s">
        <v>179</v>
      </c>
      <c r="D107" s="1" t="s">
        <v>5</v>
      </c>
      <c r="E107" s="3">
        <v>30000000</v>
      </c>
      <c r="F107" s="3">
        <v>30000000</v>
      </c>
      <c r="G107" s="1" t="s">
        <v>29</v>
      </c>
      <c r="H107" s="1" t="s">
        <v>220</v>
      </c>
      <c r="I107" s="1"/>
      <c r="J107" s="15"/>
      <c r="K107" s="15"/>
      <c r="L107" s="195"/>
      <c r="M107" s="15"/>
      <c r="N107" s="15"/>
      <c r="O107" s="15"/>
      <c r="P107" s="15"/>
      <c r="Q107" s="15"/>
      <c r="R107" s="15"/>
      <c r="S107" s="8"/>
    </row>
    <row r="108" spans="1:19" ht="38.25" x14ac:dyDescent="0.2">
      <c r="A108" s="1">
        <f t="shared" si="4"/>
        <v>87</v>
      </c>
      <c r="B108" s="1" t="s">
        <v>180</v>
      </c>
      <c r="C108" s="2" t="s">
        <v>181</v>
      </c>
      <c r="D108" s="1" t="s">
        <v>52</v>
      </c>
      <c r="E108" s="3">
        <v>34000000</v>
      </c>
      <c r="F108" s="3">
        <v>34000000</v>
      </c>
      <c r="G108" s="1" t="s">
        <v>324</v>
      </c>
      <c r="H108" s="1" t="s">
        <v>220</v>
      </c>
      <c r="I108" s="1"/>
      <c r="J108" s="15"/>
      <c r="K108" s="15"/>
      <c r="L108" s="195"/>
      <c r="M108" s="15"/>
      <c r="N108" s="15"/>
      <c r="O108" s="15"/>
      <c r="P108" s="15"/>
      <c r="Q108" s="15"/>
      <c r="R108" s="15"/>
      <c r="S108" s="8"/>
    </row>
    <row r="109" spans="1:19" ht="63.75" x14ac:dyDescent="0.2">
      <c r="A109" s="1">
        <f t="shared" si="4"/>
        <v>88</v>
      </c>
      <c r="B109" s="1" t="s">
        <v>182</v>
      </c>
      <c r="C109" s="2" t="s">
        <v>183</v>
      </c>
      <c r="D109" s="1" t="s">
        <v>184</v>
      </c>
      <c r="E109" s="3">
        <v>20000000</v>
      </c>
      <c r="F109" s="3">
        <v>20000000</v>
      </c>
      <c r="G109" s="1" t="s">
        <v>81</v>
      </c>
      <c r="H109" s="1" t="s">
        <v>220</v>
      </c>
      <c r="I109" s="1"/>
      <c r="J109" s="15"/>
      <c r="K109" s="15"/>
      <c r="L109" s="195"/>
      <c r="M109" s="15"/>
      <c r="N109" s="15"/>
      <c r="O109" s="15"/>
      <c r="P109" s="15"/>
      <c r="Q109" s="15"/>
      <c r="R109" s="15"/>
      <c r="S109" s="8"/>
    </row>
    <row r="110" spans="1:19" ht="51" x14ac:dyDescent="0.2">
      <c r="A110" s="1">
        <f t="shared" si="4"/>
        <v>89</v>
      </c>
      <c r="B110" s="1" t="s">
        <v>185</v>
      </c>
      <c r="C110" s="2" t="s">
        <v>186</v>
      </c>
      <c r="D110" s="1" t="s">
        <v>184</v>
      </c>
      <c r="E110" s="3">
        <v>20000000</v>
      </c>
      <c r="F110" s="3">
        <v>20000000</v>
      </c>
      <c r="G110" s="1" t="s">
        <v>81</v>
      </c>
      <c r="H110" s="1" t="s">
        <v>220</v>
      </c>
      <c r="I110" s="1"/>
      <c r="J110" s="15"/>
      <c r="K110" s="15"/>
      <c r="L110" s="195"/>
      <c r="M110" s="15"/>
      <c r="N110" s="15"/>
      <c r="O110" s="15"/>
      <c r="P110" s="15"/>
      <c r="Q110" s="15"/>
      <c r="R110" s="15"/>
      <c r="S110" s="8"/>
    </row>
    <row r="111" spans="1:19" ht="51" x14ac:dyDescent="0.2">
      <c r="A111" s="1">
        <f t="shared" si="4"/>
        <v>90</v>
      </c>
      <c r="B111" s="1" t="s">
        <v>187</v>
      </c>
      <c r="C111" s="2" t="s">
        <v>188</v>
      </c>
      <c r="D111" s="1" t="s">
        <v>184</v>
      </c>
      <c r="E111" s="3">
        <v>5000000</v>
      </c>
      <c r="F111" s="3">
        <v>5000000</v>
      </c>
      <c r="G111" s="1" t="s">
        <v>81</v>
      </c>
      <c r="H111" s="1" t="s">
        <v>220</v>
      </c>
      <c r="I111" s="1"/>
      <c r="J111" s="15"/>
      <c r="K111" s="15"/>
      <c r="L111" s="195"/>
      <c r="M111" s="15"/>
      <c r="N111" s="15"/>
      <c r="O111" s="15"/>
      <c r="P111" s="15"/>
      <c r="Q111" s="15"/>
      <c r="R111" s="15"/>
      <c r="S111" s="8"/>
    </row>
    <row r="112" spans="1:19" ht="51" x14ac:dyDescent="0.2">
      <c r="A112" s="1">
        <f t="shared" si="4"/>
        <v>91</v>
      </c>
      <c r="B112" s="1" t="s">
        <v>189</v>
      </c>
      <c r="C112" s="2" t="s">
        <v>190</v>
      </c>
      <c r="D112" s="1" t="s">
        <v>184</v>
      </c>
      <c r="E112" s="3">
        <v>5000000</v>
      </c>
      <c r="F112" s="3">
        <v>5000000</v>
      </c>
      <c r="G112" s="1" t="s">
        <v>81</v>
      </c>
      <c r="H112" s="1" t="s">
        <v>220</v>
      </c>
      <c r="I112" s="1"/>
      <c r="J112" s="15"/>
      <c r="K112" s="15"/>
      <c r="L112" s="195"/>
      <c r="M112" s="15"/>
      <c r="N112" s="15"/>
      <c r="O112" s="15"/>
      <c r="P112" s="15"/>
      <c r="Q112" s="15"/>
      <c r="R112" s="15"/>
      <c r="S112" s="8"/>
    </row>
    <row r="113" spans="1:19" ht="38.25" x14ac:dyDescent="0.2">
      <c r="A113" s="1">
        <f t="shared" si="4"/>
        <v>92</v>
      </c>
      <c r="B113" s="1" t="s">
        <v>191</v>
      </c>
      <c r="C113" s="2" t="s">
        <v>192</v>
      </c>
      <c r="D113" s="1" t="s">
        <v>184</v>
      </c>
      <c r="E113" s="3">
        <v>7000000</v>
      </c>
      <c r="F113" s="3">
        <v>7000000</v>
      </c>
      <c r="G113" s="1" t="s">
        <v>81</v>
      </c>
      <c r="H113" s="1" t="s">
        <v>220</v>
      </c>
      <c r="I113" s="1"/>
      <c r="J113" s="15"/>
      <c r="K113" s="15"/>
      <c r="L113" s="195"/>
      <c r="M113" s="15"/>
      <c r="N113" s="15"/>
      <c r="O113" s="15"/>
      <c r="P113" s="15"/>
      <c r="Q113" s="15"/>
      <c r="R113" s="15"/>
      <c r="S113" s="8"/>
    </row>
    <row r="114" spans="1:19" ht="14.25" customHeight="1" x14ac:dyDescent="0.2">
      <c r="A114" s="287" t="s">
        <v>193</v>
      </c>
      <c r="B114" s="288"/>
      <c r="C114" s="289"/>
      <c r="D114" s="1"/>
      <c r="E114" s="4">
        <f>SUM(E102:E113)</f>
        <v>700000000</v>
      </c>
      <c r="F114" s="4">
        <f>SUM(F102:F113)</f>
        <v>700000000</v>
      </c>
      <c r="G114" s="1"/>
      <c r="H114" s="1"/>
      <c r="I114" s="1"/>
      <c r="J114" s="15"/>
      <c r="K114" s="15"/>
      <c r="L114" s="195"/>
      <c r="M114" s="15"/>
      <c r="N114" s="15"/>
      <c r="O114" s="15"/>
      <c r="P114" s="15"/>
      <c r="Q114" s="15"/>
      <c r="R114" s="15"/>
      <c r="S114" s="8"/>
    </row>
    <row r="115" spans="1:19" ht="25.5" customHeight="1" x14ac:dyDescent="0.2">
      <c r="A115" s="21"/>
      <c r="B115" s="21"/>
      <c r="C115" s="167" t="s">
        <v>231</v>
      </c>
      <c r="D115" s="21"/>
      <c r="E115" s="21"/>
      <c r="F115" s="21"/>
      <c r="G115" s="21"/>
      <c r="H115" s="21"/>
      <c r="I115" s="21"/>
      <c r="J115" s="22"/>
      <c r="K115" s="22"/>
      <c r="L115" s="257"/>
      <c r="M115" s="22"/>
      <c r="N115" s="22"/>
      <c r="O115" s="22"/>
      <c r="P115" s="22"/>
      <c r="Q115" s="22"/>
      <c r="R115" s="22"/>
      <c r="S115" s="173"/>
    </row>
    <row r="116" spans="1:19" ht="89.25" x14ac:dyDescent="0.2">
      <c r="A116" s="1">
        <v>93</v>
      </c>
      <c r="B116" s="1" t="s">
        <v>194</v>
      </c>
      <c r="C116" s="2" t="s">
        <v>195</v>
      </c>
      <c r="D116" s="1" t="s">
        <v>9</v>
      </c>
      <c r="E116" s="7">
        <v>867000000</v>
      </c>
      <c r="F116" s="7">
        <v>867000000</v>
      </c>
      <c r="G116" s="1" t="s">
        <v>6</v>
      </c>
      <c r="H116" s="1" t="s">
        <v>220</v>
      </c>
      <c r="I116" s="1"/>
      <c r="J116" s="15"/>
      <c r="K116" s="15"/>
      <c r="L116" s="195"/>
      <c r="M116" s="15"/>
      <c r="N116" s="15"/>
      <c r="O116" s="15"/>
      <c r="P116" s="15"/>
      <c r="Q116" s="15"/>
      <c r="R116" s="15"/>
      <c r="S116" s="169" t="s">
        <v>311</v>
      </c>
    </row>
    <row r="117" spans="1:19" ht="58.5" customHeight="1" x14ac:dyDescent="0.2">
      <c r="A117" s="176">
        <v>94</v>
      </c>
      <c r="B117" s="1" t="s">
        <v>3</v>
      </c>
      <c r="C117" s="2" t="s">
        <v>4</v>
      </c>
      <c r="D117" s="1" t="s">
        <v>5</v>
      </c>
      <c r="E117" s="3">
        <v>1600000000</v>
      </c>
      <c r="F117" s="3">
        <v>1600000000</v>
      </c>
      <c r="G117" s="1" t="s">
        <v>6</v>
      </c>
      <c r="H117" s="1" t="s">
        <v>220</v>
      </c>
      <c r="I117" s="15"/>
      <c r="J117" s="1" t="s">
        <v>7</v>
      </c>
      <c r="K117" s="8"/>
      <c r="L117" s="255"/>
      <c r="M117" s="15"/>
      <c r="N117" s="15"/>
      <c r="O117" s="15"/>
      <c r="P117" s="16"/>
      <c r="Q117" s="15"/>
      <c r="R117" s="8"/>
      <c r="S117" s="251" t="s">
        <v>362</v>
      </c>
    </row>
    <row r="118" spans="1:19" ht="21" customHeight="1" x14ac:dyDescent="0.2">
      <c r="A118" s="293" t="s">
        <v>237</v>
      </c>
      <c r="B118" s="205">
        <v>1</v>
      </c>
      <c r="C118" s="296" t="s">
        <v>196</v>
      </c>
      <c r="D118" s="297"/>
      <c r="E118" s="4">
        <f>SUM(E116)</f>
        <v>867000000</v>
      </c>
      <c r="F118" s="4">
        <f>SUM(F116)</f>
        <v>867000000</v>
      </c>
      <c r="G118" s="1"/>
      <c r="H118" s="1"/>
      <c r="I118" s="1"/>
      <c r="J118" s="15"/>
      <c r="K118" s="15"/>
      <c r="L118" s="195"/>
      <c r="M118" s="15"/>
      <c r="N118" s="15"/>
      <c r="O118" s="15"/>
      <c r="P118" s="15"/>
      <c r="Q118" s="15"/>
      <c r="R118" s="15"/>
      <c r="S118" s="8"/>
    </row>
    <row r="119" spans="1:19" ht="21" customHeight="1" x14ac:dyDescent="0.2">
      <c r="A119" s="294"/>
      <c r="B119" s="205">
        <v>11</v>
      </c>
      <c r="C119" s="296" t="s">
        <v>232</v>
      </c>
      <c r="D119" s="297"/>
      <c r="E119" s="4">
        <f>+E19</f>
        <v>33961200000</v>
      </c>
      <c r="F119" s="4">
        <f>+F19</f>
        <v>13001500000</v>
      </c>
      <c r="G119" s="1"/>
      <c r="H119" s="1"/>
      <c r="I119" s="1"/>
      <c r="J119" s="15"/>
      <c r="K119" s="15"/>
      <c r="L119" s="195"/>
      <c r="M119" s="15"/>
      <c r="N119" s="15"/>
      <c r="O119" s="15"/>
      <c r="P119" s="15"/>
      <c r="Q119" s="15"/>
      <c r="R119" s="15"/>
      <c r="S119" s="8"/>
    </row>
    <row r="120" spans="1:19" ht="21" customHeight="1" x14ac:dyDescent="0.2">
      <c r="A120" s="294"/>
      <c r="B120" s="205">
        <v>81</v>
      </c>
      <c r="C120" s="296" t="s">
        <v>197</v>
      </c>
      <c r="D120" s="297"/>
      <c r="E120" s="4">
        <f>E45+E53+E92+E100+E114</f>
        <v>16641595200</v>
      </c>
      <c r="F120" s="4">
        <f>F45+F53+F92+F100+F114</f>
        <v>12693124700</v>
      </c>
      <c r="G120" s="8"/>
      <c r="H120" s="8"/>
      <c r="I120" s="8"/>
      <c r="J120" s="15"/>
      <c r="K120" s="15"/>
      <c r="L120" s="195"/>
      <c r="M120" s="15"/>
      <c r="N120" s="15"/>
      <c r="O120" s="15"/>
      <c r="P120" s="15"/>
      <c r="Q120" s="15"/>
      <c r="R120" s="15"/>
      <c r="S120" s="8"/>
    </row>
    <row r="121" spans="1:19" ht="21" customHeight="1" x14ac:dyDescent="0.2">
      <c r="A121" s="294"/>
      <c r="B121" s="205">
        <v>1</v>
      </c>
      <c r="C121" s="206" t="s">
        <v>347</v>
      </c>
      <c r="D121" s="207"/>
      <c r="E121" s="187">
        <v>1600000000</v>
      </c>
      <c r="F121" s="187">
        <v>1600000000</v>
      </c>
      <c r="G121" s="8"/>
      <c r="H121" s="8"/>
      <c r="I121" s="8"/>
      <c r="J121" s="15"/>
      <c r="K121" s="15"/>
      <c r="L121" s="195"/>
      <c r="M121" s="15"/>
      <c r="N121" s="15"/>
      <c r="O121" s="15"/>
      <c r="P121" s="15"/>
      <c r="Q121" s="15"/>
      <c r="R121" s="15"/>
      <c r="S121" s="8"/>
    </row>
    <row r="122" spans="1:19" x14ac:dyDescent="0.2">
      <c r="A122" s="295"/>
      <c r="B122" s="208">
        <f>SUM(B118:B121)</f>
        <v>94</v>
      </c>
      <c r="C122" s="298" t="s">
        <v>223</v>
      </c>
      <c r="D122" s="299"/>
      <c r="E122" s="209">
        <f>E118+E119+E120+E121</f>
        <v>53069795200</v>
      </c>
      <c r="F122" s="209">
        <f>F118+F119+F120+F121</f>
        <v>28161624700</v>
      </c>
      <c r="G122" s="15"/>
      <c r="H122" s="15"/>
      <c r="I122" s="15"/>
      <c r="J122" s="15"/>
      <c r="K122" s="15"/>
      <c r="L122" s="195"/>
      <c r="M122" s="15"/>
      <c r="N122" s="15"/>
      <c r="O122" s="15"/>
      <c r="P122" s="15"/>
      <c r="Q122" s="15"/>
      <c r="R122" s="15"/>
      <c r="S122" s="8"/>
    </row>
    <row r="123" spans="1:19" x14ac:dyDescent="0.2">
      <c r="E123" s="10"/>
      <c r="F123" s="10"/>
      <c r="G123" s="15"/>
      <c r="H123" s="15"/>
      <c r="I123" s="15"/>
      <c r="J123" s="15"/>
      <c r="K123" s="15" t="s">
        <v>317</v>
      </c>
      <c r="L123" s="195" t="s">
        <v>318</v>
      </c>
      <c r="Q123" s="10"/>
    </row>
    <row r="124" spans="1:19" x14ac:dyDescent="0.2">
      <c r="E124" s="10"/>
      <c r="F124" s="10"/>
      <c r="G124" s="278" t="s">
        <v>314</v>
      </c>
      <c r="H124" s="279"/>
      <c r="I124" s="280"/>
      <c r="J124" s="196">
        <f>K124+L124</f>
        <v>19</v>
      </c>
      <c r="K124" s="176">
        <v>8</v>
      </c>
      <c r="L124" s="195">
        <v>11</v>
      </c>
      <c r="Q124" s="10"/>
    </row>
    <row r="125" spans="1:19" ht="24.75" customHeight="1" x14ac:dyDescent="0.2">
      <c r="E125" s="10"/>
      <c r="F125" s="10"/>
      <c r="G125" s="281" t="s">
        <v>315</v>
      </c>
      <c r="H125" s="282"/>
      <c r="I125" s="283"/>
      <c r="J125" s="196">
        <f t="shared" ref="J125:J126" si="5">K125+L125</f>
        <v>21</v>
      </c>
      <c r="K125" s="176">
        <v>8</v>
      </c>
      <c r="L125" s="195">
        <v>13</v>
      </c>
      <c r="Q125" s="10"/>
    </row>
    <row r="126" spans="1:19" x14ac:dyDescent="0.2">
      <c r="E126" s="10"/>
      <c r="F126" s="10"/>
      <c r="G126" s="278" t="s">
        <v>316</v>
      </c>
      <c r="H126" s="279"/>
      <c r="I126" s="280"/>
      <c r="J126" s="196">
        <f t="shared" si="5"/>
        <v>2</v>
      </c>
      <c r="K126" s="176">
        <v>2</v>
      </c>
      <c r="L126" s="195">
        <v>0</v>
      </c>
      <c r="Q126" s="10"/>
    </row>
    <row r="127" spans="1:19" x14ac:dyDescent="0.2">
      <c r="E127" s="10"/>
      <c r="F127" s="10"/>
      <c r="G127" s="284" t="s">
        <v>319</v>
      </c>
      <c r="H127" s="285"/>
      <c r="I127" s="286"/>
      <c r="J127" s="196">
        <v>43</v>
      </c>
      <c r="K127" s="176"/>
      <c r="L127" s="195">
        <v>43</v>
      </c>
      <c r="Q127" s="10"/>
    </row>
    <row r="128" spans="1:19" x14ac:dyDescent="0.2">
      <c r="E128" s="10"/>
      <c r="F128" s="10"/>
      <c r="Q128" s="10"/>
    </row>
    <row r="129" spans="5:17" x14ac:dyDescent="0.2">
      <c r="E129" s="10"/>
      <c r="F129" s="10"/>
      <c r="Q129" s="10"/>
    </row>
    <row r="130" spans="5:17" x14ac:dyDescent="0.2">
      <c r="E130" s="10"/>
      <c r="F130" s="10"/>
      <c r="Q130" s="10"/>
    </row>
    <row r="131" spans="5:17" x14ac:dyDescent="0.2">
      <c r="E131" s="10"/>
      <c r="F131" s="10"/>
      <c r="Q131" s="10"/>
    </row>
    <row r="132" spans="5:17" x14ac:dyDescent="0.2">
      <c r="E132" s="10"/>
      <c r="F132" s="10"/>
      <c r="Q132" s="10"/>
    </row>
    <row r="133" spans="5:17" x14ac:dyDescent="0.2">
      <c r="E133" s="10"/>
      <c r="F133" s="10"/>
      <c r="Q133" s="10"/>
    </row>
    <row r="134" spans="5:17" x14ac:dyDescent="0.2">
      <c r="E134" s="10"/>
      <c r="F134" s="10"/>
      <c r="Q134" s="10"/>
    </row>
    <row r="135" spans="5:17" x14ac:dyDescent="0.2">
      <c r="E135" s="10"/>
      <c r="F135" s="10"/>
      <c r="Q135" s="10"/>
    </row>
    <row r="136" spans="5:17" x14ac:dyDescent="0.2">
      <c r="E136" s="10"/>
      <c r="F136" s="10"/>
      <c r="Q136" s="10"/>
    </row>
    <row r="137" spans="5:17" x14ac:dyDescent="0.2">
      <c r="E137" s="10"/>
      <c r="F137" s="10"/>
      <c r="Q137" s="10"/>
    </row>
    <row r="138" spans="5:17" x14ac:dyDescent="0.2">
      <c r="E138" s="10"/>
      <c r="F138" s="10"/>
      <c r="Q138" s="10"/>
    </row>
    <row r="139" spans="5:17" x14ac:dyDescent="0.2">
      <c r="E139" s="10"/>
      <c r="F139" s="10"/>
      <c r="Q139" s="10"/>
    </row>
    <row r="140" spans="5:17" x14ac:dyDescent="0.2">
      <c r="E140" s="10"/>
      <c r="F140" s="10"/>
      <c r="Q140" s="10"/>
    </row>
    <row r="141" spans="5:17" x14ac:dyDescent="0.2">
      <c r="E141" s="10"/>
      <c r="F141" s="10"/>
      <c r="Q141" s="10"/>
    </row>
    <row r="142" spans="5:17" x14ac:dyDescent="0.2">
      <c r="E142" s="10"/>
      <c r="F142" s="10"/>
      <c r="Q142" s="10"/>
    </row>
    <row r="143" spans="5:17" x14ac:dyDescent="0.2">
      <c r="E143" s="10"/>
      <c r="F143" s="10"/>
      <c r="Q143" s="10"/>
    </row>
    <row r="144" spans="5:17" x14ac:dyDescent="0.2">
      <c r="E144" s="10"/>
      <c r="F144" s="10"/>
      <c r="Q144" s="10"/>
    </row>
    <row r="145" spans="5:17" x14ac:dyDescent="0.2">
      <c r="E145" s="10"/>
      <c r="F145" s="10"/>
      <c r="Q145" s="10"/>
    </row>
    <row r="146" spans="5:17" x14ac:dyDescent="0.2">
      <c r="E146" s="10"/>
      <c r="F146" s="10"/>
      <c r="Q146" s="10"/>
    </row>
    <row r="147" spans="5:17" x14ac:dyDescent="0.2">
      <c r="E147" s="10"/>
      <c r="F147" s="10"/>
      <c r="Q147" s="10"/>
    </row>
    <row r="148" spans="5:17" x14ac:dyDescent="0.2">
      <c r="E148" s="10"/>
      <c r="F148" s="10"/>
      <c r="Q148" s="10"/>
    </row>
    <row r="149" spans="5:17" x14ac:dyDescent="0.2">
      <c r="E149" s="10"/>
      <c r="F149" s="10"/>
      <c r="Q149" s="10"/>
    </row>
    <row r="150" spans="5:17" x14ac:dyDescent="0.2">
      <c r="E150" s="10"/>
      <c r="F150" s="10"/>
      <c r="Q150" s="10"/>
    </row>
    <row r="151" spans="5:17" x14ac:dyDescent="0.2">
      <c r="E151" s="10"/>
      <c r="F151" s="10"/>
      <c r="Q151" s="10"/>
    </row>
    <row r="152" spans="5:17" x14ac:dyDescent="0.2">
      <c r="E152" s="10"/>
      <c r="F152" s="10"/>
      <c r="Q152" s="10"/>
    </row>
    <row r="153" spans="5:17" x14ac:dyDescent="0.2">
      <c r="E153" s="10"/>
      <c r="F153" s="10"/>
      <c r="Q153" s="10"/>
    </row>
    <row r="154" spans="5:17" x14ac:dyDescent="0.2">
      <c r="E154" s="10"/>
      <c r="F154" s="10"/>
      <c r="Q154" s="10"/>
    </row>
    <row r="155" spans="5:17" x14ac:dyDescent="0.2">
      <c r="E155" s="10"/>
      <c r="F155" s="10"/>
      <c r="Q155" s="10"/>
    </row>
    <row r="156" spans="5:17" x14ac:dyDescent="0.2">
      <c r="E156" s="10"/>
      <c r="F156" s="10"/>
      <c r="Q156" s="10"/>
    </row>
    <row r="157" spans="5:17" x14ac:dyDescent="0.2">
      <c r="E157" s="10"/>
      <c r="F157" s="10"/>
      <c r="Q157" s="10"/>
    </row>
    <row r="158" spans="5:17" x14ac:dyDescent="0.2">
      <c r="E158" s="10"/>
      <c r="F158" s="10"/>
      <c r="Q158" s="10"/>
    </row>
    <row r="159" spans="5:17" x14ac:dyDescent="0.2">
      <c r="E159" s="10"/>
      <c r="F159" s="10"/>
      <c r="Q159" s="10"/>
    </row>
    <row r="160" spans="5:17" x14ac:dyDescent="0.2">
      <c r="E160" s="10"/>
      <c r="F160" s="10"/>
      <c r="Q160" s="10"/>
    </row>
    <row r="161" spans="5:17" x14ac:dyDescent="0.2">
      <c r="E161" s="10"/>
      <c r="F161" s="10"/>
      <c r="Q161" s="10"/>
    </row>
    <row r="162" spans="5:17" x14ac:dyDescent="0.2">
      <c r="E162" s="10"/>
      <c r="F162" s="10"/>
      <c r="Q162" s="10"/>
    </row>
    <row r="163" spans="5:17" x14ac:dyDescent="0.2">
      <c r="E163" s="10"/>
      <c r="F163" s="10"/>
      <c r="Q163" s="10"/>
    </row>
    <row r="164" spans="5:17" x14ac:dyDescent="0.2">
      <c r="E164" s="10"/>
      <c r="F164" s="10"/>
      <c r="Q164" s="10"/>
    </row>
    <row r="165" spans="5:17" x14ac:dyDescent="0.2">
      <c r="E165" s="10"/>
      <c r="F165" s="10"/>
      <c r="Q165" s="10"/>
    </row>
    <row r="166" spans="5:17" x14ac:dyDescent="0.2">
      <c r="E166" s="10"/>
      <c r="F166" s="10"/>
      <c r="Q166" s="10"/>
    </row>
    <row r="167" spans="5:17" x14ac:dyDescent="0.2">
      <c r="E167" s="10"/>
      <c r="F167" s="10"/>
      <c r="Q167" s="10"/>
    </row>
    <row r="168" spans="5:17" x14ac:dyDescent="0.2">
      <c r="E168" s="10"/>
      <c r="F168" s="10"/>
      <c r="Q168" s="10"/>
    </row>
    <row r="169" spans="5:17" x14ac:dyDescent="0.2">
      <c r="E169" s="10"/>
      <c r="F169" s="10"/>
      <c r="Q169" s="10"/>
    </row>
    <row r="170" spans="5:17" x14ac:dyDescent="0.2">
      <c r="E170" s="10"/>
      <c r="F170" s="10"/>
      <c r="Q170" s="10"/>
    </row>
    <row r="171" spans="5:17" x14ac:dyDescent="0.2">
      <c r="E171" s="10"/>
      <c r="F171" s="10"/>
      <c r="Q171" s="10"/>
    </row>
    <row r="172" spans="5:17" x14ac:dyDescent="0.2">
      <c r="E172" s="10"/>
      <c r="F172" s="10"/>
      <c r="Q172" s="10"/>
    </row>
    <row r="173" spans="5:17" x14ac:dyDescent="0.2">
      <c r="E173" s="10"/>
      <c r="F173" s="10"/>
      <c r="Q173" s="10"/>
    </row>
    <row r="174" spans="5:17" x14ac:dyDescent="0.2">
      <c r="E174" s="10"/>
      <c r="F174" s="10"/>
      <c r="Q174" s="10"/>
    </row>
    <row r="175" spans="5:17" x14ac:dyDescent="0.2">
      <c r="E175" s="10"/>
      <c r="F175" s="10"/>
      <c r="Q175" s="10"/>
    </row>
    <row r="176" spans="5:17" x14ac:dyDescent="0.2">
      <c r="E176" s="10"/>
      <c r="F176" s="10"/>
      <c r="Q176" s="10"/>
    </row>
    <row r="177" spans="5:17" x14ac:dyDescent="0.2">
      <c r="E177" s="10"/>
      <c r="F177" s="10"/>
      <c r="Q177" s="10"/>
    </row>
    <row r="178" spans="5:17" x14ac:dyDescent="0.2">
      <c r="E178" s="10"/>
      <c r="F178" s="10"/>
      <c r="Q178" s="10"/>
    </row>
    <row r="179" spans="5:17" x14ac:dyDescent="0.2">
      <c r="E179" s="10"/>
      <c r="F179" s="10"/>
      <c r="Q179" s="10"/>
    </row>
    <row r="180" spans="5:17" x14ac:dyDescent="0.2">
      <c r="E180" s="10"/>
      <c r="F180" s="10"/>
      <c r="Q180" s="10"/>
    </row>
    <row r="181" spans="5:17" x14ac:dyDescent="0.2">
      <c r="E181" s="10"/>
      <c r="F181" s="10"/>
      <c r="Q181" s="10"/>
    </row>
    <row r="182" spans="5:17" x14ac:dyDescent="0.2">
      <c r="E182" s="10"/>
      <c r="F182" s="10"/>
      <c r="Q182" s="10"/>
    </row>
    <row r="183" spans="5:17" x14ac:dyDescent="0.2">
      <c r="E183" s="10"/>
      <c r="F183" s="10"/>
      <c r="Q183" s="10"/>
    </row>
    <row r="184" spans="5:17" x14ac:dyDescent="0.2">
      <c r="E184" s="10"/>
      <c r="F184" s="10"/>
      <c r="Q184" s="10"/>
    </row>
    <row r="185" spans="5:17" x14ac:dyDescent="0.2">
      <c r="E185" s="10"/>
      <c r="F185" s="10"/>
      <c r="Q185" s="10"/>
    </row>
    <row r="186" spans="5:17" x14ac:dyDescent="0.2">
      <c r="E186" s="10"/>
      <c r="F186" s="10"/>
      <c r="Q186" s="10"/>
    </row>
    <row r="187" spans="5:17" x14ac:dyDescent="0.2">
      <c r="E187" s="10"/>
      <c r="F187" s="10"/>
      <c r="Q187" s="10"/>
    </row>
    <row r="188" spans="5:17" x14ac:dyDescent="0.2">
      <c r="E188" s="10"/>
      <c r="F188" s="10"/>
      <c r="Q188" s="10"/>
    </row>
    <row r="189" spans="5:17" x14ac:dyDescent="0.2">
      <c r="E189" s="10"/>
      <c r="F189" s="10"/>
      <c r="Q189" s="10"/>
    </row>
    <row r="190" spans="5:17" x14ac:dyDescent="0.2">
      <c r="E190" s="10"/>
      <c r="F190" s="10"/>
      <c r="Q190" s="10"/>
    </row>
    <row r="191" spans="5:17" x14ac:dyDescent="0.2">
      <c r="E191" s="10"/>
      <c r="F191" s="10"/>
      <c r="Q191" s="10"/>
    </row>
    <row r="192" spans="5:17" x14ac:dyDescent="0.2">
      <c r="E192" s="10"/>
      <c r="F192" s="10"/>
      <c r="Q192" s="10"/>
    </row>
    <row r="193" spans="5:17" x14ac:dyDescent="0.2">
      <c r="E193" s="10"/>
      <c r="F193" s="10"/>
      <c r="Q193" s="10"/>
    </row>
    <row r="194" spans="5:17" x14ac:dyDescent="0.2">
      <c r="E194" s="10"/>
      <c r="F194" s="10"/>
      <c r="Q194" s="10"/>
    </row>
    <row r="195" spans="5:17" x14ac:dyDescent="0.2">
      <c r="E195" s="10"/>
      <c r="F195" s="10"/>
      <c r="Q195" s="10"/>
    </row>
    <row r="196" spans="5:17" x14ac:dyDescent="0.2">
      <c r="E196" s="10"/>
      <c r="F196" s="10"/>
      <c r="Q196" s="10"/>
    </row>
    <row r="197" spans="5:17" x14ac:dyDescent="0.2">
      <c r="E197" s="10"/>
      <c r="F197" s="10"/>
      <c r="Q197" s="10"/>
    </row>
    <row r="198" spans="5:17" x14ac:dyDescent="0.2">
      <c r="E198" s="10"/>
      <c r="F198" s="10"/>
      <c r="Q198" s="10"/>
    </row>
    <row r="199" spans="5:17" x14ac:dyDescent="0.2">
      <c r="E199" s="10"/>
      <c r="F199" s="10"/>
      <c r="Q199" s="10"/>
    </row>
    <row r="200" spans="5:17" x14ac:dyDescent="0.2">
      <c r="E200" s="10"/>
      <c r="F200" s="10"/>
      <c r="Q200" s="10"/>
    </row>
    <row r="201" spans="5:17" x14ac:dyDescent="0.2">
      <c r="E201" s="10"/>
      <c r="F201" s="10"/>
      <c r="Q201" s="10"/>
    </row>
    <row r="202" spans="5:17" x14ac:dyDescent="0.2">
      <c r="E202" s="10"/>
      <c r="F202" s="10"/>
      <c r="Q202" s="10"/>
    </row>
    <row r="203" spans="5:17" x14ac:dyDescent="0.2">
      <c r="E203" s="10"/>
      <c r="F203" s="10"/>
      <c r="Q203" s="10"/>
    </row>
    <row r="204" spans="5:17" x14ac:dyDescent="0.2">
      <c r="E204" s="10"/>
      <c r="F204" s="10"/>
      <c r="Q204" s="10"/>
    </row>
    <row r="205" spans="5:17" x14ac:dyDescent="0.2">
      <c r="E205" s="10"/>
      <c r="F205" s="10"/>
      <c r="Q205" s="10"/>
    </row>
    <row r="206" spans="5:17" x14ac:dyDescent="0.2">
      <c r="E206" s="10"/>
      <c r="F206" s="10"/>
      <c r="Q206" s="10"/>
    </row>
    <row r="207" spans="5:17" x14ac:dyDescent="0.2">
      <c r="E207" s="10"/>
      <c r="F207" s="10"/>
      <c r="Q207" s="10"/>
    </row>
    <row r="208" spans="5:17" x14ac:dyDescent="0.2">
      <c r="E208" s="10"/>
      <c r="F208" s="10"/>
      <c r="Q208" s="10"/>
    </row>
    <row r="209" spans="5:17" x14ac:dyDescent="0.2">
      <c r="E209" s="10"/>
      <c r="F209" s="10"/>
      <c r="Q209" s="10"/>
    </row>
    <row r="210" spans="5:17" x14ac:dyDescent="0.2">
      <c r="E210" s="10"/>
      <c r="F210" s="10"/>
      <c r="Q210" s="10"/>
    </row>
    <row r="211" spans="5:17" x14ac:dyDescent="0.2">
      <c r="E211" s="10"/>
      <c r="F211" s="10"/>
      <c r="Q211" s="10"/>
    </row>
    <row r="212" spans="5:17" x14ac:dyDescent="0.2">
      <c r="E212" s="10"/>
      <c r="F212" s="10"/>
      <c r="Q212" s="10"/>
    </row>
    <row r="213" spans="5:17" x14ac:dyDescent="0.2">
      <c r="E213" s="10"/>
      <c r="F213" s="10"/>
      <c r="Q213" s="10"/>
    </row>
    <row r="214" spans="5:17" x14ac:dyDescent="0.2">
      <c r="E214" s="10"/>
      <c r="F214" s="10"/>
      <c r="Q214" s="10"/>
    </row>
    <row r="215" spans="5:17" x14ac:dyDescent="0.2">
      <c r="E215" s="10"/>
      <c r="F215" s="10"/>
      <c r="Q215" s="10"/>
    </row>
    <row r="216" spans="5:17" x14ac:dyDescent="0.2">
      <c r="E216" s="10"/>
      <c r="F216" s="10"/>
      <c r="Q216" s="10"/>
    </row>
    <row r="217" spans="5:17" x14ac:dyDescent="0.2">
      <c r="E217" s="10"/>
      <c r="F217" s="10"/>
      <c r="Q217" s="10"/>
    </row>
    <row r="218" spans="5:17" x14ac:dyDescent="0.2">
      <c r="E218" s="10"/>
      <c r="F218" s="10"/>
      <c r="Q218" s="10"/>
    </row>
    <row r="219" spans="5:17" x14ac:dyDescent="0.2">
      <c r="E219" s="10"/>
      <c r="F219" s="10"/>
      <c r="Q219" s="10"/>
    </row>
    <row r="220" spans="5:17" x14ac:dyDescent="0.2">
      <c r="E220" s="10"/>
      <c r="F220" s="10"/>
      <c r="Q220" s="10"/>
    </row>
    <row r="221" spans="5:17" x14ac:dyDescent="0.2">
      <c r="E221" s="10"/>
      <c r="F221" s="10"/>
      <c r="Q221" s="10"/>
    </row>
    <row r="222" spans="5:17" x14ac:dyDescent="0.2">
      <c r="E222" s="10"/>
      <c r="F222" s="10"/>
      <c r="Q222" s="10"/>
    </row>
    <row r="223" spans="5:17" x14ac:dyDescent="0.2">
      <c r="E223" s="10"/>
      <c r="F223" s="10"/>
      <c r="Q223" s="10"/>
    </row>
    <row r="224" spans="5:17" x14ac:dyDescent="0.2">
      <c r="E224" s="10"/>
      <c r="F224" s="10"/>
      <c r="Q224" s="10"/>
    </row>
    <row r="225" spans="5:17" x14ac:dyDescent="0.2">
      <c r="E225" s="10"/>
      <c r="F225" s="10"/>
      <c r="Q225" s="10"/>
    </row>
    <row r="226" spans="5:17" x14ac:dyDescent="0.2">
      <c r="E226" s="10"/>
      <c r="F226" s="10"/>
      <c r="Q226" s="10"/>
    </row>
    <row r="227" spans="5:17" x14ac:dyDescent="0.2">
      <c r="E227" s="10"/>
      <c r="F227" s="10"/>
      <c r="Q227" s="10"/>
    </row>
    <row r="228" spans="5:17" x14ac:dyDescent="0.2">
      <c r="E228" s="10"/>
      <c r="F228" s="10"/>
      <c r="Q228" s="10"/>
    </row>
    <row r="229" spans="5:17" x14ac:dyDescent="0.2">
      <c r="E229" s="10"/>
      <c r="F229" s="10"/>
      <c r="Q229" s="10"/>
    </row>
    <row r="230" spans="5:17" x14ac:dyDescent="0.2">
      <c r="E230" s="10"/>
      <c r="F230" s="10"/>
      <c r="Q230" s="10"/>
    </row>
    <row r="231" spans="5:17" x14ac:dyDescent="0.2">
      <c r="E231" s="10"/>
      <c r="F231" s="10"/>
      <c r="Q231" s="10"/>
    </row>
    <row r="232" spans="5:17" x14ac:dyDescent="0.2">
      <c r="E232" s="10"/>
      <c r="F232" s="10"/>
      <c r="Q232" s="10"/>
    </row>
    <row r="233" spans="5:17" x14ac:dyDescent="0.2">
      <c r="E233" s="10"/>
      <c r="F233" s="10"/>
      <c r="Q233" s="10"/>
    </row>
    <row r="234" spans="5:17" x14ac:dyDescent="0.2">
      <c r="E234" s="10"/>
      <c r="F234" s="10"/>
      <c r="Q234" s="10"/>
    </row>
    <row r="235" spans="5:17" x14ac:dyDescent="0.2">
      <c r="E235" s="10"/>
      <c r="F235" s="10"/>
      <c r="Q235" s="10"/>
    </row>
    <row r="236" spans="5:17" x14ac:dyDescent="0.2">
      <c r="E236" s="10"/>
      <c r="F236" s="10"/>
      <c r="Q236" s="10"/>
    </row>
    <row r="237" spans="5:17" x14ac:dyDescent="0.2">
      <c r="E237" s="10"/>
      <c r="F237" s="10"/>
      <c r="Q237" s="10"/>
    </row>
    <row r="238" spans="5:17" x14ac:dyDescent="0.2">
      <c r="E238" s="10"/>
      <c r="F238" s="10"/>
      <c r="Q238" s="10"/>
    </row>
    <row r="239" spans="5:17" x14ac:dyDescent="0.2">
      <c r="E239" s="10"/>
      <c r="F239" s="10"/>
      <c r="Q239" s="10"/>
    </row>
    <row r="240" spans="5:17" x14ac:dyDescent="0.2">
      <c r="E240" s="10"/>
      <c r="F240" s="10"/>
      <c r="Q240" s="10"/>
    </row>
    <row r="241" spans="5:17" x14ac:dyDescent="0.2">
      <c r="E241" s="10"/>
      <c r="F241" s="10"/>
      <c r="Q241" s="10"/>
    </row>
    <row r="242" spans="5:17" x14ac:dyDescent="0.2">
      <c r="E242" s="10"/>
      <c r="F242" s="10"/>
      <c r="Q242" s="10"/>
    </row>
    <row r="243" spans="5:17" x14ac:dyDescent="0.2">
      <c r="E243" s="10"/>
      <c r="F243" s="10"/>
      <c r="Q243" s="10"/>
    </row>
    <row r="244" spans="5:17" x14ac:dyDescent="0.2">
      <c r="E244" s="10"/>
      <c r="F244" s="10"/>
      <c r="Q244" s="10"/>
    </row>
    <row r="245" spans="5:17" x14ac:dyDescent="0.2">
      <c r="E245" s="10"/>
      <c r="F245" s="10"/>
      <c r="Q245" s="10"/>
    </row>
    <row r="246" spans="5:17" x14ac:dyDescent="0.2">
      <c r="E246" s="10"/>
      <c r="F246" s="10"/>
      <c r="Q246" s="10"/>
    </row>
    <row r="247" spans="5:17" x14ac:dyDescent="0.2">
      <c r="E247" s="10"/>
      <c r="F247" s="10"/>
      <c r="Q247" s="10"/>
    </row>
    <row r="248" spans="5:17" x14ac:dyDescent="0.2">
      <c r="E248" s="10"/>
      <c r="F248" s="10"/>
      <c r="Q248" s="10"/>
    </row>
    <row r="249" spans="5:17" x14ac:dyDescent="0.2">
      <c r="E249" s="10"/>
      <c r="F249" s="10"/>
      <c r="Q249" s="10"/>
    </row>
    <row r="250" spans="5:17" x14ac:dyDescent="0.2">
      <c r="E250" s="10"/>
      <c r="F250" s="10"/>
      <c r="Q250" s="10"/>
    </row>
    <row r="251" spans="5:17" x14ac:dyDescent="0.2">
      <c r="E251" s="10"/>
      <c r="F251" s="10"/>
      <c r="Q251" s="10"/>
    </row>
    <row r="252" spans="5:17" x14ac:dyDescent="0.2">
      <c r="E252" s="10"/>
      <c r="F252" s="10"/>
      <c r="Q252" s="10"/>
    </row>
    <row r="253" spans="5:17" x14ac:dyDescent="0.2">
      <c r="E253" s="10"/>
      <c r="F253" s="10"/>
      <c r="Q253" s="10"/>
    </row>
    <row r="254" spans="5:17" x14ac:dyDescent="0.2">
      <c r="E254" s="10"/>
      <c r="F254" s="10"/>
      <c r="Q254" s="10"/>
    </row>
    <row r="255" spans="5:17" x14ac:dyDescent="0.2">
      <c r="E255" s="10"/>
      <c r="F255" s="10"/>
      <c r="Q255" s="10"/>
    </row>
    <row r="256" spans="5:17" x14ac:dyDescent="0.2">
      <c r="E256" s="10"/>
      <c r="F256" s="10"/>
      <c r="Q256" s="10"/>
    </row>
    <row r="257" spans="5:17" x14ac:dyDescent="0.2">
      <c r="E257" s="10"/>
      <c r="F257" s="10"/>
      <c r="Q257" s="10"/>
    </row>
    <row r="258" spans="5:17" x14ac:dyDescent="0.2">
      <c r="E258" s="10"/>
      <c r="F258" s="10"/>
      <c r="Q258" s="10"/>
    </row>
    <row r="259" spans="5:17" x14ac:dyDescent="0.2">
      <c r="E259" s="10"/>
      <c r="F259" s="10"/>
      <c r="Q259" s="10"/>
    </row>
    <row r="260" spans="5:17" x14ac:dyDescent="0.2">
      <c r="E260" s="10"/>
      <c r="F260" s="10"/>
      <c r="Q260" s="10"/>
    </row>
    <row r="261" spans="5:17" x14ac:dyDescent="0.2">
      <c r="E261" s="10"/>
      <c r="F261" s="10"/>
      <c r="Q261" s="10"/>
    </row>
    <row r="262" spans="5:17" x14ac:dyDescent="0.2">
      <c r="E262" s="10"/>
      <c r="F262" s="10"/>
      <c r="Q262" s="10"/>
    </row>
    <row r="263" spans="5:17" x14ac:dyDescent="0.2">
      <c r="E263" s="10"/>
      <c r="F263" s="10"/>
      <c r="Q263" s="10"/>
    </row>
    <row r="264" spans="5:17" x14ac:dyDescent="0.2">
      <c r="E264" s="10"/>
      <c r="F264" s="10"/>
      <c r="Q264" s="10"/>
    </row>
    <row r="265" spans="5:17" x14ac:dyDescent="0.2">
      <c r="E265" s="10"/>
      <c r="F265" s="10"/>
      <c r="Q265" s="10"/>
    </row>
    <row r="266" spans="5:17" x14ac:dyDescent="0.2">
      <c r="E266" s="10"/>
      <c r="F266" s="10"/>
      <c r="Q266" s="10"/>
    </row>
    <row r="267" spans="5:17" x14ac:dyDescent="0.2">
      <c r="E267" s="10"/>
      <c r="F267" s="10"/>
      <c r="Q267" s="10"/>
    </row>
    <row r="268" spans="5:17" x14ac:dyDescent="0.2">
      <c r="E268" s="10"/>
      <c r="F268" s="10"/>
      <c r="Q268" s="10"/>
    </row>
    <row r="269" spans="5:17" x14ac:dyDescent="0.2">
      <c r="E269" s="10"/>
      <c r="F269" s="10"/>
      <c r="Q269" s="10"/>
    </row>
    <row r="270" spans="5:17" x14ac:dyDescent="0.2">
      <c r="E270" s="10"/>
      <c r="F270" s="10"/>
      <c r="Q270" s="10"/>
    </row>
    <row r="271" spans="5:17" x14ac:dyDescent="0.2">
      <c r="E271" s="10"/>
      <c r="F271" s="10"/>
      <c r="Q271" s="10"/>
    </row>
    <row r="272" spans="5:17" x14ac:dyDescent="0.2">
      <c r="E272" s="10"/>
      <c r="F272" s="10"/>
      <c r="Q272" s="10"/>
    </row>
    <row r="273" spans="5:17" x14ac:dyDescent="0.2">
      <c r="E273" s="10"/>
      <c r="F273" s="10"/>
      <c r="Q273" s="10"/>
    </row>
    <row r="274" spans="5:17" x14ac:dyDescent="0.2">
      <c r="E274" s="10"/>
      <c r="F274" s="10"/>
      <c r="Q274" s="10"/>
    </row>
    <row r="275" spans="5:17" x14ac:dyDescent="0.2">
      <c r="E275" s="10"/>
      <c r="F275" s="10"/>
      <c r="Q275" s="10"/>
    </row>
    <row r="276" spans="5:17" x14ac:dyDescent="0.2">
      <c r="E276" s="10"/>
      <c r="F276" s="10"/>
      <c r="Q276" s="10"/>
    </row>
    <row r="277" spans="5:17" x14ac:dyDescent="0.2">
      <c r="E277" s="10"/>
      <c r="F277" s="10"/>
      <c r="Q277" s="10"/>
    </row>
    <row r="278" spans="5:17" x14ac:dyDescent="0.2">
      <c r="E278" s="10"/>
      <c r="F278" s="10"/>
      <c r="Q278" s="10"/>
    </row>
    <row r="279" spans="5:17" x14ac:dyDescent="0.2">
      <c r="E279" s="10"/>
      <c r="F279" s="10"/>
      <c r="Q279" s="10"/>
    </row>
    <row r="280" spans="5:17" x14ac:dyDescent="0.2">
      <c r="E280" s="10"/>
      <c r="F280" s="10"/>
      <c r="Q280" s="10"/>
    </row>
    <row r="281" spans="5:17" x14ac:dyDescent="0.2">
      <c r="E281" s="10"/>
      <c r="F281" s="10"/>
      <c r="Q281" s="10"/>
    </row>
    <row r="282" spans="5:17" x14ac:dyDescent="0.2">
      <c r="E282" s="10"/>
      <c r="F282" s="10"/>
      <c r="Q282" s="10"/>
    </row>
    <row r="283" spans="5:17" x14ac:dyDescent="0.2">
      <c r="E283" s="10"/>
      <c r="F283" s="10"/>
      <c r="Q283" s="10"/>
    </row>
    <row r="284" spans="5:17" x14ac:dyDescent="0.2">
      <c r="E284" s="10"/>
      <c r="F284" s="10"/>
      <c r="Q284" s="10"/>
    </row>
    <row r="285" spans="5:17" x14ac:dyDescent="0.2">
      <c r="E285" s="10"/>
      <c r="F285" s="10"/>
      <c r="Q285" s="10"/>
    </row>
    <row r="286" spans="5:17" x14ac:dyDescent="0.2">
      <c r="E286" s="10"/>
      <c r="F286" s="10"/>
      <c r="Q286" s="10"/>
    </row>
    <row r="287" spans="5:17" x14ac:dyDescent="0.2">
      <c r="E287" s="10"/>
      <c r="F287" s="10"/>
      <c r="Q287" s="10"/>
    </row>
    <row r="288" spans="5:17" x14ac:dyDescent="0.2">
      <c r="E288" s="10"/>
      <c r="F288" s="10"/>
      <c r="Q288" s="10"/>
    </row>
    <row r="289" spans="5:17" x14ac:dyDescent="0.2">
      <c r="E289" s="10"/>
      <c r="F289" s="10"/>
      <c r="Q289" s="10"/>
    </row>
    <row r="290" spans="5:17" x14ac:dyDescent="0.2">
      <c r="E290" s="10"/>
      <c r="F290" s="10"/>
      <c r="Q290" s="10"/>
    </row>
    <row r="291" spans="5:17" x14ac:dyDescent="0.2">
      <c r="E291" s="10"/>
      <c r="F291" s="10"/>
      <c r="Q291" s="10"/>
    </row>
    <row r="292" spans="5:17" x14ac:dyDescent="0.2">
      <c r="E292" s="10"/>
      <c r="F292" s="10"/>
      <c r="Q292" s="10"/>
    </row>
    <row r="293" spans="5:17" x14ac:dyDescent="0.2">
      <c r="E293" s="10"/>
      <c r="F293" s="10"/>
      <c r="Q293" s="10"/>
    </row>
    <row r="294" spans="5:17" x14ac:dyDescent="0.2">
      <c r="E294" s="10"/>
      <c r="F294" s="10"/>
      <c r="Q294" s="10"/>
    </row>
    <row r="295" spans="5:17" x14ac:dyDescent="0.2">
      <c r="E295" s="10"/>
      <c r="F295" s="10"/>
      <c r="Q295" s="10"/>
    </row>
    <row r="296" spans="5:17" x14ac:dyDescent="0.2">
      <c r="E296" s="10"/>
      <c r="F296" s="10"/>
      <c r="Q296" s="10"/>
    </row>
    <row r="297" spans="5:17" x14ac:dyDescent="0.2">
      <c r="E297" s="10"/>
      <c r="F297" s="10"/>
      <c r="Q297" s="10"/>
    </row>
    <row r="298" spans="5:17" x14ac:dyDescent="0.2">
      <c r="E298" s="10"/>
      <c r="F298" s="10"/>
      <c r="Q298" s="10"/>
    </row>
    <row r="299" spans="5:17" x14ac:dyDescent="0.2">
      <c r="E299" s="10"/>
      <c r="F299" s="10"/>
      <c r="Q299" s="10"/>
    </row>
    <row r="300" spans="5:17" x14ac:dyDescent="0.2">
      <c r="E300" s="10"/>
      <c r="F300" s="10"/>
      <c r="Q300" s="10"/>
    </row>
    <row r="301" spans="5:17" x14ac:dyDescent="0.2">
      <c r="E301" s="10"/>
      <c r="F301" s="10"/>
      <c r="Q301" s="10"/>
    </row>
    <row r="302" spans="5:17" x14ac:dyDescent="0.2">
      <c r="E302" s="10"/>
      <c r="F302" s="10"/>
      <c r="Q302" s="10"/>
    </row>
    <row r="303" spans="5:17" x14ac:dyDescent="0.2">
      <c r="E303" s="10"/>
      <c r="F303" s="10"/>
      <c r="Q303" s="10"/>
    </row>
    <row r="304" spans="5:17" x14ac:dyDescent="0.2">
      <c r="E304" s="10"/>
      <c r="F304" s="10"/>
      <c r="Q304" s="10"/>
    </row>
    <row r="305" spans="5:17" x14ac:dyDescent="0.2">
      <c r="E305" s="10"/>
      <c r="F305" s="10"/>
      <c r="Q305" s="10"/>
    </row>
    <row r="306" spans="5:17" x14ac:dyDescent="0.2">
      <c r="E306" s="10"/>
      <c r="F306" s="10"/>
      <c r="Q306" s="10"/>
    </row>
    <row r="307" spans="5:17" x14ac:dyDescent="0.2">
      <c r="E307" s="10"/>
      <c r="F307" s="10"/>
      <c r="Q307" s="10"/>
    </row>
    <row r="308" spans="5:17" x14ac:dyDescent="0.2">
      <c r="E308" s="10"/>
      <c r="F308" s="10"/>
      <c r="Q308" s="10"/>
    </row>
    <row r="309" spans="5:17" x14ac:dyDescent="0.2">
      <c r="E309" s="10"/>
      <c r="F309" s="10"/>
      <c r="Q309" s="10"/>
    </row>
    <row r="310" spans="5:17" x14ac:dyDescent="0.2">
      <c r="E310" s="10"/>
      <c r="F310" s="10"/>
      <c r="Q310" s="10"/>
    </row>
    <row r="311" spans="5:17" x14ac:dyDescent="0.2">
      <c r="E311" s="10"/>
      <c r="F311" s="10"/>
      <c r="Q311" s="10"/>
    </row>
    <row r="312" spans="5:17" x14ac:dyDescent="0.2">
      <c r="E312" s="10"/>
      <c r="F312" s="10"/>
      <c r="Q312" s="10"/>
    </row>
    <row r="313" spans="5:17" x14ac:dyDescent="0.2">
      <c r="E313" s="10"/>
      <c r="F313" s="10"/>
      <c r="Q313" s="10"/>
    </row>
    <row r="314" spans="5:17" x14ac:dyDescent="0.2">
      <c r="E314" s="10"/>
      <c r="F314" s="10"/>
      <c r="Q314" s="10"/>
    </row>
    <row r="315" spans="5:17" x14ac:dyDescent="0.2">
      <c r="E315" s="10"/>
      <c r="F315" s="10"/>
      <c r="Q315" s="10"/>
    </row>
    <row r="316" spans="5:17" x14ac:dyDescent="0.2">
      <c r="E316" s="10"/>
      <c r="F316" s="10"/>
      <c r="Q316" s="10"/>
    </row>
    <row r="317" spans="5:17" x14ac:dyDescent="0.2">
      <c r="E317" s="10"/>
      <c r="F317" s="10"/>
      <c r="Q317" s="10"/>
    </row>
    <row r="318" spans="5:17" x14ac:dyDescent="0.2">
      <c r="E318" s="10"/>
      <c r="F318" s="10"/>
      <c r="Q318" s="10"/>
    </row>
    <row r="319" spans="5:17" x14ac:dyDescent="0.2">
      <c r="E319" s="10"/>
      <c r="F319" s="10"/>
      <c r="Q319" s="10"/>
    </row>
    <row r="320" spans="5:17" x14ac:dyDescent="0.2">
      <c r="E320" s="10"/>
      <c r="F320" s="10"/>
      <c r="Q320" s="10"/>
    </row>
    <row r="321" spans="5:17" x14ac:dyDescent="0.2">
      <c r="E321" s="10"/>
      <c r="F321" s="10"/>
      <c r="Q321" s="10"/>
    </row>
    <row r="322" spans="5:17" x14ac:dyDescent="0.2">
      <c r="E322" s="10"/>
      <c r="F322" s="10"/>
      <c r="Q322" s="10"/>
    </row>
    <row r="323" spans="5:17" x14ac:dyDescent="0.2">
      <c r="E323" s="10"/>
      <c r="F323" s="10"/>
      <c r="Q323" s="10"/>
    </row>
    <row r="324" spans="5:17" x14ac:dyDescent="0.2">
      <c r="E324" s="10"/>
      <c r="F324" s="10"/>
      <c r="Q324" s="10"/>
    </row>
    <row r="325" spans="5:17" x14ac:dyDescent="0.2">
      <c r="E325" s="10"/>
      <c r="F325" s="10"/>
      <c r="Q325" s="10"/>
    </row>
    <row r="326" spans="5:17" x14ac:dyDescent="0.2">
      <c r="E326" s="10"/>
      <c r="F326" s="10"/>
      <c r="Q326" s="10"/>
    </row>
    <row r="327" spans="5:17" x14ac:dyDescent="0.2">
      <c r="E327" s="10"/>
      <c r="F327" s="10"/>
      <c r="Q327" s="10"/>
    </row>
    <row r="328" spans="5:17" x14ac:dyDescent="0.2">
      <c r="E328" s="10"/>
      <c r="F328" s="10"/>
      <c r="Q328" s="10"/>
    </row>
    <row r="329" spans="5:17" x14ac:dyDescent="0.2">
      <c r="E329" s="10"/>
      <c r="F329" s="10"/>
      <c r="Q329" s="10"/>
    </row>
    <row r="330" spans="5:17" x14ac:dyDescent="0.2">
      <c r="E330" s="10"/>
      <c r="F330" s="10"/>
      <c r="Q330" s="10"/>
    </row>
    <row r="331" spans="5:17" x14ac:dyDescent="0.2">
      <c r="E331" s="10"/>
      <c r="F331" s="10"/>
      <c r="Q331" s="10"/>
    </row>
    <row r="332" spans="5:17" x14ac:dyDescent="0.2">
      <c r="E332" s="10"/>
      <c r="F332" s="10"/>
      <c r="Q332" s="10"/>
    </row>
    <row r="333" spans="5:17" x14ac:dyDescent="0.2">
      <c r="E333" s="10"/>
      <c r="F333" s="10"/>
      <c r="Q333" s="10"/>
    </row>
    <row r="334" spans="5:17" x14ac:dyDescent="0.2">
      <c r="E334" s="10"/>
      <c r="F334" s="10"/>
      <c r="Q334" s="10"/>
    </row>
    <row r="335" spans="5:17" x14ac:dyDescent="0.2">
      <c r="E335" s="10"/>
      <c r="F335" s="10"/>
      <c r="Q335" s="10"/>
    </row>
    <row r="336" spans="5:17" x14ac:dyDescent="0.2">
      <c r="E336" s="10"/>
      <c r="F336" s="10"/>
      <c r="Q336" s="10"/>
    </row>
    <row r="337" spans="5:17" x14ac:dyDescent="0.2">
      <c r="E337" s="10"/>
      <c r="F337" s="10"/>
      <c r="Q337" s="10"/>
    </row>
    <row r="338" spans="5:17" x14ac:dyDescent="0.2">
      <c r="E338" s="10"/>
      <c r="F338" s="10"/>
      <c r="Q338" s="10"/>
    </row>
    <row r="339" spans="5:17" x14ac:dyDescent="0.2">
      <c r="E339" s="10"/>
      <c r="F339" s="10"/>
      <c r="Q339" s="10"/>
    </row>
    <row r="340" spans="5:17" x14ac:dyDescent="0.2">
      <c r="E340" s="10"/>
      <c r="F340" s="10"/>
      <c r="Q340" s="10"/>
    </row>
    <row r="341" spans="5:17" x14ac:dyDescent="0.2">
      <c r="E341" s="10"/>
      <c r="F341" s="10"/>
      <c r="Q341" s="10"/>
    </row>
    <row r="342" spans="5:17" x14ac:dyDescent="0.2">
      <c r="E342" s="10"/>
      <c r="F342" s="10"/>
      <c r="Q342" s="10"/>
    </row>
    <row r="343" spans="5:17" x14ac:dyDescent="0.2">
      <c r="E343" s="10"/>
      <c r="F343" s="10"/>
      <c r="Q343" s="10"/>
    </row>
    <row r="344" spans="5:17" x14ac:dyDescent="0.2">
      <c r="E344" s="10"/>
      <c r="F344" s="10"/>
      <c r="Q344" s="10"/>
    </row>
    <row r="345" spans="5:17" x14ac:dyDescent="0.2">
      <c r="E345" s="10"/>
      <c r="F345" s="10"/>
      <c r="Q345" s="10"/>
    </row>
    <row r="346" spans="5:17" x14ac:dyDescent="0.2">
      <c r="E346" s="10"/>
      <c r="F346" s="10"/>
      <c r="Q346" s="10"/>
    </row>
    <row r="347" spans="5:17" x14ac:dyDescent="0.2">
      <c r="E347" s="10"/>
      <c r="F347" s="10"/>
      <c r="Q347" s="10"/>
    </row>
    <row r="348" spans="5:17" x14ac:dyDescent="0.2">
      <c r="E348" s="10"/>
      <c r="F348" s="10"/>
      <c r="Q348" s="10"/>
    </row>
    <row r="349" spans="5:17" x14ac:dyDescent="0.2">
      <c r="E349" s="10"/>
      <c r="F349" s="10"/>
      <c r="Q349" s="10"/>
    </row>
    <row r="350" spans="5:17" x14ac:dyDescent="0.2">
      <c r="E350" s="10"/>
      <c r="F350" s="10"/>
      <c r="Q350" s="10"/>
    </row>
    <row r="351" spans="5:17" x14ac:dyDescent="0.2">
      <c r="E351" s="10"/>
      <c r="F351" s="10"/>
      <c r="Q351" s="10"/>
    </row>
    <row r="352" spans="5:17" x14ac:dyDescent="0.2">
      <c r="E352" s="10"/>
      <c r="F352" s="10"/>
      <c r="Q352" s="10"/>
    </row>
    <row r="353" spans="5:17" x14ac:dyDescent="0.2">
      <c r="E353" s="10"/>
      <c r="F353" s="10"/>
      <c r="Q353" s="10"/>
    </row>
    <row r="354" spans="5:17" x14ac:dyDescent="0.2">
      <c r="E354" s="10"/>
      <c r="F354" s="10"/>
      <c r="Q354" s="10"/>
    </row>
    <row r="355" spans="5:17" x14ac:dyDescent="0.2">
      <c r="E355" s="10"/>
      <c r="F355" s="10"/>
      <c r="Q355" s="10"/>
    </row>
    <row r="356" spans="5:17" x14ac:dyDescent="0.2">
      <c r="E356" s="10"/>
      <c r="F356" s="10"/>
      <c r="Q356" s="10"/>
    </row>
    <row r="357" spans="5:17" x14ac:dyDescent="0.2">
      <c r="E357" s="10"/>
      <c r="F357" s="10"/>
      <c r="Q357" s="10"/>
    </row>
    <row r="358" spans="5:17" x14ac:dyDescent="0.2">
      <c r="E358" s="10"/>
      <c r="F358" s="10"/>
      <c r="Q358" s="10"/>
    </row>
    <row r="359" spans="5:17" x14ac:dyDescent="0.2">
      <c r="E359" s="10"/>
      <c r="F359" s="10"/>
      <c r="Q359" s="10"/>
    </row>
    <row r="360" spans="5:17" x14ac:dyDescent="0.2">
      <c r="E360" s="10"/>
      <c r="F360" s="10"/>
      <c r="Q360" s="10"/>
    </row>
    <row r="361" spans="5:17" x14ac:dyDescent="0.2">
      <c r="E361" s="10"/>
      <c r="F361" s="10"/>
      <c r="Q361" s="10"/>
    </row>
    <row r="362" spans="5:17" x14ac:dyDescent="0.2">
      <c r="E362" s="10"/>
      <c r="F362" s="10"/>
      <c r="Q362" s="10"/>
    </row>
    <row r="363" spans="5:17" x14ac:dyDescent="0.2">
      <c r="E363" s="10"/>
      <c r="F363" s="10"/>
      <c r="Q363" s="10"/>
    </row>
    <row r="364" spans="5:17" x14ac:dyDescent="0.2">
      <c r="E364" s="10"/>
      <c r="F364" s="10"/>
      <c r="Q364" s="10"/>
    </row>
    <row r="365" spans="5:17" x14ac:dyDescent="0.2">
      <c r="E365" s="10"/>
      <c r="F365" s="10"/>
      <c r="Q365" s="10"/>
    </row>
    <row r="366" spans="5:17" x14ac:dyDescent="0.2">
      <c r="E366" s="10"/>
      <c r="F366" s="10"/>
      <c r="Q366" s="10"/>
    </row>
    <row r="367" spans="5:17" x14ac:dyDescent="0.2">
      <c r="E367" s="10"/>
      <c r="F367" s="10"/>
      <c r="Q367" s="10"/>
    </row>
    <row r="368" spans="5:17" x14ac:dyDescent="0.2">
      <c r="E368" s="10"/>
      <c r="F368" s="10"/>
      <c r="Q368" s="10"/>
    </row>
    <row r="369" spans="5:17" x14ac:dyDescent="0.2">
      <c r="E369" s="10"/>
      <c r="F369" s="10"/>
      <c r="Q369" s="10"/>
    </row>
    <row r="370" spans="5:17" x14ac:dyDescent="0.2">
      <c r="E370" s="10"/>
      <c r="F370" s="10"/>
      <c r="Q370" s="10"/>
    </row>
    <row r="371" spans="5:17" x14ac:dyDescent="0.2">
      <c r="E371" s="10"/>
      <c r="F371" s="10"/>
      <c r="Q371" s="10"/>
    </row>
    <row r="372" spans="5:17" x14ac:dyDescent="0.2">
      <c r="E372" s="10"/>
      <c r="F372" s="10"/>
      <c r="Q372" s="10"/>
    </row>
    <row r="373" spans="5:17" x14ac:dyDescent="0.2">
      <c r="E373" s="10"/>
      <c r="F373" s="10"/>
      <c r="Q373" s="10"/>
    </row>
    <row r="374" spans="5:17" x14ac:dyDescent="0.2">
      <c r="E374" s="10"/>
      <c r="F374" s="10"/>
      <c r="Q374" s="10"/>
    </row>
    <row r="375" spans="5:17" x14ac:dyDescent="0.2">
      <c r="E375" s="10"/>
      <c r="F375" s="10"/>
      <c r="Q375" s="10"/>
    </row>
    <row r="376" spans="5:17" x14ac:dyDescent="0.2">
      <c r="E376" s="10"/>
      <c r="F376" s="10"/>
      <c r="Q376" s="10"/>
    </row>
    <row r="377" spans="5:17" x14ac:dyDescent="0.2">
      <c r="E377" s="10"/>
      <c r="F377" s="10"/>
      <c r="Q377" s="10"/>
    </row>
    <row r="378" spans="5:17" x14ac:dyDescent="0.2">
      <c r="E378" s="10"/>
      <c r="F378" s="10"/>
      <c r="Q378" s="10"/>
    </row>
    <row r="379" spans="5:17" x14ac:dyDescent="0.2">
      <c r="E379" s="10"/>
      <c r="F379" s="10"/>
      <c r="Q379" s="10"/>
    </row>
    <row r="380" spans="5:17" x14ac:dyDescent="0.2">
      <c r="E380" s="10"/>
      <c r="F380" s="10"/>
      <c r="Q380" s="10"/>
    </row>
    <row r="381" spans="5:17" x14ac:dyDescent="0.2">
      <c r="E381" s="10"/>
      <c r="F381" s="10"/>
      <c r="Q381" s="10"/>
    </row>
    <row r="382" spans="5:17" x14ac:dyDescent="0.2">
      <c r="E382" s="10"/>
      <c r="F382" s="10"/>
      <c r="Q382" s="10"/>
    </row>
    <row r="383" spans="5:17" x14ac:dyDescent="0.2">
      <c r="E383" s="10"/>
      <c r="F383" s="10"/>
      <c r="Q383" s="10"/>
    </row>
    <row r="384" spans="5:17" x14ac:dyDescent="0.2">
      <c r="E384" s="10"/>
      <c r="F384" s="10"/>
      <c r="Q384" s="10"/>
    </row>
    <row r="385" spans="5:17" x14ac:dyDescent="0.2">
      <c r="E385" s="10"/>
      <c r="F385" s="10"/>
      <c r="Q385" s="10"/>
    </row>
    <row r="386" spans="5:17" x14ac:dyDescent="0.2">
      <c r="E386" s="10"/>
      <c r="F386" s="10"/>
      <c r="Q386" s="10"/>
    </row>
    <row r="387" spans="5:17" x14ac:dyDescent="0.2">
      <c r="E387" s="10"/>
      <c r="F387" s="10"/>
      <c r="Q387" s="10"/>
    </row>
    <row r="388" spans="5:17" x14ac:dyDescent="0.2">
      <c r="E388" s="10"/>
      <c r="F388" s="10"/>
      <c r="Q388" s="10"/>
    </row>
    <row r="389" spans="5:17" x14ac:dyDescent="0.2">
      <c r="E389" s="10"/>
      <c r="F389" s="10"/>
      <c r="Q389" s="10"/>
    </row>
    <row r="390" spans="5:17" x14ac:dyDescent="0.2">
      <c r="E390" s="10"/>
      <c r="F390" s="10"/>
      <c r="Q390" s="10"/>
    </row>
    <row r="391" spans="5:17" x14ac:dyDescent="0.2">
      <c r="E391" s="10"/>
      <c r="F391" s="10"/>
      <c r="Q391" s="10"/>
    </row>
    <row r="392" spans="5:17" x14ac:dyDescent="0.2">
      <c r="E392" s="10"/>
      <c r="F392" s="10"/>
      <c r="Q392" s="10"/>
    </row>
    <row r="393" spans="5:17" x14ac:dyDescent="0.2">
      <c r="E393" s="10"/>
      <c r="F393" s="10"/>
      <c r="Q393" s="10"/>
    </row>
    <row r="394" spans="5:17" x14ac:dyDescent="0.2">
      <c r="E394" s="10"/>
      <c r="F394" s="10"/>
      <c r="Q394" s="10"/>
    </row>
    <row r="395" spans="5:17" x14ac:dyDescent="0.2">
      <c r="E395" s="10"/>
      <c r="F395" s="10"/>
      <c r="Q395" s="10"/>
    </row>
    <row r="396" spans="5:17" x14ac:dyDescent="0.2">
      <c r="E396" s="10"/>
      <c r="F396" s="10"/>
      <c r="Q396" s="10"/>
    </row>
    <row r="397" spans="5:17" x14ac:dyDescent="0.2">
      <c r="E397" s="10"/>
      <c r="F397" s="10"/>
      <c r="Q397" s="10"/>
    </row>
    <row r="398" spans="5:17" x14ac:dyDescent="0.2">
      <c r="E398" s="10"/>
      <c r="F398" s="10"/>
      <c r="Q398" s="10"/>
    </row>
    <row r="399" spans="5:17" x14ac:dyDescent="0.2">
      <c r="E399" s="10"/>
      <c r="F399" s="10"/>
      <c r="Q399" s="10"/>
    </row>
    <row r="400" spans="5:17" x14ac:dyDescent="0.2">
      <c r="E400" s="10"/>
      <c r="F400" s="10"/>
      <c r="Q400" s="10"/>
    </row>
    <row r="401" spans="5:17" x14ac:dyDescent="0.2">
      <c r="E401" s="10"/>
      <c r="F401" s="10"/>
      <c r="Q401" s="10"/>
    </row>
    <row r="402" spans="5:17" x14ac:dyDescent="0.2">
      <c r="E402" s="10"/>
      <c r="F402" s="10"/>
      <c r="Q402" s="10"/>
    </row>
    <row r="403" spans="5:17" x14ac:dyDescent="0.2">
      <c r="E403" s="10"/>
      <c r="F403" s="10"/>
      <c r="Q403" s="10"/>
    </row>
    <row r="404" spans="5:17" x14ac:dyDescent="0.2">
      <c r="E404" s="10"/>
      <c r="F404" s="10"/>
      <c r="Q404" s="10"/>
    </row>
    <row r="405" spans="5:17" x14ac:dyDescent="0.2">
      <c r="E405" s="10"/>
      <c r="F405" s="10"/>
      <c r="Q405" s="10"/>
    </row>
    <row r="406" spans="5:17" x14ac:dyDescent="0.2">
      <c r="E406" s="10"/>
      <c r="F406" s="10"/>
      <c r="Q406" s="10"/>
    </row>
    <row r="407" spans="5:17" x14ac:dyDescent="0.2">
      <c r="E407" s="10"/>
      <c r="F407" s="10"/>
      <c r="Q407" s="10"/>
    </row>
    <row r="408" spans="5:17" x14ac:dyDescent="0.2">
      <c r="E408" s="10"/>
      <c r="F408" s="10"/>
      <c r="Q408" s="10"/>
    </row>
    <row r="409" spans="5:17" x14ac:dyDescent="0.2">
      <c r="E409" s="10"/>
      <c r="F409" s="10"/>
      <c r="Q409" s="10"/>
    </row>
    <row r="410" spans="5:17" x14ac:dyDescent="0.2">
      <c r="E410" s="10"/>
      <c r="F410" s="10"/>
      <c r="Q410" s="10"/>
    </row>
    <row r="411" spans="5:17" x14ac:dyDescent="0.2">
      <c r="E411" s="10"/>
      <c r="F411" s="10"/>
      <c r="Q411" s="10"/>
    </row>
    <row r="412" spans="5:17" x14ac:dyDescent="0.2">
      <c r="E412" s="10"/>
      <c r="F412" s="10"/>
      <c r="Q412" s="10"/>
    </row>
    <row r="413" spans="5:17" x14ac:dyDescent="0.2">
      <c r="E413" s="10"/>
      <c r="F413" s="10"/>
      <c r="Q413" s="10"/>
    </row>
    <row r="414" spans="5:17" x14ac:dyDescent="0.2">
      <c r="E414" s="10"/>
      <c r="F414" s="10"/>
      <c r="Q414" s="10"/>
    </row>
    <row r="415" spans="5:17" x14ac:dyDescent="0.2">
      <c r="E415" s="10"/>
      <c r="F415" s="10"/>
      <c r="Q415" s="10"/>
    </row>
    <row r="416" spans="5:17" x14ac:dyDescent="0.2">
      <c r="E416" s="10"/>
      <c r="F416" s="10"/>
      <c r="Q416" s="10"/>
    </row>
    <row r="417" spans="5:17" x14ac:dyDescent="0.2">
      <c r="E417" s="10"/>
      <c r="F417" s="10"/>
      <c r="Q417" s="10"/>
    </row>
    <row r="418" spans="5:17" x14ac:dyDescent="0.2">
      <c r="E418" s="10"/>
      <c r="F418" s="10"/>
      <c r="Q418" s="10"/>
    </row>
    <row r="419" spans="5:17" x14ac:dyDescent="0.2">
      <c r="E419" s="10"/>
      <c r="F419" s="10"/>
      <c r="Q419" s="10"/>
    </row>
    <row r="420" spans="5:17" x14ac:dyDescent="0.2">
      <c r="E420" s="10"/>
      <c r="F420" s="10"/>
      <c r="Q420" s="10"/>
    </row>
    <row r="421" spans="5:17" x14ac:dyDescent="0.2">
      <c r="E421" s="10"/>
      <c r="F421" s="10"/>
      <c r="Q421" s="10"/>
    </row>
    <row r="422" spans="5:17" x14ac:dyDescent="0.2">
      <c r="E422" s="10"/>
      <c r="F422" s="10"/>
      <c r="Q422" s="10"/>
    </row>
    <row r="423" spans="5:17" x14ac:dyDescent="0.2">
      <c r="E423" s="10"/>
      <c r="F423" s="10"/>
      <c r="Q423" s="10"/>
    </row>
    <row r="424" spans="5:17" x14ac:dyDescent="0.2">
      <c r="E424" s="10"/>
      <c r="F424" s="10"/>
      <c r="Q424" s="10"/>
    </row>
    <row r="425" spans="5:17" x14ac:dyDescent="0.2">
      <c r="E425" s="10"/>
      <c r="F425" s="10"/>
      <c r="Q425" s="10"/>
    </row>
    <row r="426" spans="5:17" x14ac:dyDescent="0.2">
      <c r="E426" s="10"/>
      <c r="F426" s="10"/>
      <c r="Q426" s="10"/>
    </row>
    <row r="427" spans="5:17" x14ac:dyDescent="0.2">
      <c r="E427" s="10"/>
      <c r="F427" s="10"/>
      <c r="Q427" s="10"/>
    </row>
    <row r="428" spans="5:17" x14ac:dyDescent="0.2">
      <c r="E428" s="10"/>
      <c r="F428" s="10"/>
      <c r="Q428" s="10"/>
    </row>
    <row r="429" spans="5:17" x14ac:dyDescent="0.2">
      <c r="E429" s="10"/>
      <c r="F429" s="10"/>
      <c r="Q429" s="10"/>
    </row>
    <row r="430" spans="5:17" x14ac:dyDescent="0.2">
      <c r="E430" s="10"/>
      <c r="F430" s="10"/>
      <c r="Q430" s="10"/>
    </row>
    <row r="431" spans="5:17" x14ac:dyDescent="0.2">
      <c r="E431" s="10"/>
      <c r="F431" s="10"/>
      <c r="Q431" s="10"/>
    </row>
    <row r="432" spans="5:17" x14ac:dyDescent="0.2">
      <c r="E432" s="10"/>
      <c r="F432" s="10"/>
      <c r="Q432" s="10"/>
    </row>
    <row r="433" spans="5:17" x14ac:dyDescent="0.2">
      <c r="E433" s="10"/>
      <c r="F433" s="10"/>
      <c r="Q433" s="10"/>
    </row>
    <row r="434" spans="5:17" x14ac:dyDescent="0.2">
      <c r="E434" s="10"/>
      <c r="F434" s="10"/>
      <c r="Q434" s="10"/>
    </row>
    <row r="435" spans="5:17" x14ac:dyDescent="0.2">
      <c r="E435" s="10"/>
      <c r="F435" s="10"/>
      <c r="Q435" s="10"/>
    </row>
    <row r="436" spans="5:17" x14ac:dyDescent="0.2">
      <c r="E436" s="10"/>
      <c r="F436" s="10"/>
      <c r="Q436" s="10"/>
    </row>
    <row r="437" spans="5:17" x14ac:dyDescent="0.2">
      <c r="E437" s="10"/>
      <c r="F437" s="10"/>
      <c r="Q437" s="10"/>
    </row>
    <row r="438" spans="5:17" x14ac:dyDescent="0.2">
      <c r="E438" s="10"/>
      <c r="F438" s="10"/>
      <c r="Q438" s="10"/>
    </row>
    <row r="439" spans="5:17" x14ac:dyDescent="0.2">
      <c r="E439" s="10"/>
      <c r="F439" s="10"/>
      <c r="Q439" s="10"/>
    </row>
    <row r="440" spans="5:17" x14ac:dyDescent="0.2">
      <c r="E440" s="10"/>
      <c r="F440" s="10"/>
      <c r="Q440" s="10"/>
    </row>
    <row r="441" spans="5:17" x14ac:dyDescent="0.2">
      <c r="E441" s="10"/>
      <c r="F441" s="10"/>
      <c r="Q441" s="10"/>
    </row>
    <row r="442" spans="5:17" x14ac:dyDescent="0.2">
      <c r="E442" s="10"/>
      <c r="F442" s="10"/>
      <c r="Q442" s="10"/>
    </row>
    <row r="443" spans="5:17" x14ac:dyDescent="0.2">
      <c r="E443" s="10"/>
      <c r="F443" s="10"/>
      <c r="Q443" s="10"/>
    </row>
    <row r="444" spans="5:17" x14ac:dyDescent="0.2">
      <c r="E444" s="10"/>
      <c r="F444" s="10"/>
      <c r="Q444" s="10"/>
    </row>
    <row r="445" spans="5:17" x14ac:dyDescent="0.2">
      <c r="E445" s="10"/>
      <c r="F445" s="10"/>
      <c r="Q445" s="10"/>
    </row>
    <row r="446" spans="5:17" x14ac:dyDescent="0.2">
      <c r="E446" s="10"/>
      <c r="F446" s="10"/>
      <c r="Q446" s="10"/>
    </row>
    <row r="447" spans="5:17" x14ac:dyDescent="0.2">
      <c r="E447" s="10"/>
      <c r="F447" s="10"/>
      <c r="Q447" s="10"/>
    </row>
    <row r="448" spans="5:17" x14ac:dyDescent="0.2">
      <c r="E448" s="10"/>
      <c r="F448" s="10"/>
      <c r="Q448" s="10"/>
    </row>
    <row r="449" spans="5:17" x14ac:dyDescent="0.2">
      <c r="E449" s="10"/>
      <c r="F449" s="10"/>
      <c r="Q449" s="10"/>
    </row>
    <row r="450" spans="5:17" x14ac:dyDescent="0.2">
      <c r="E450" s="10"/>
      <c r="F450" s="10"/>
      <c r="Q450" s="10"/>
    </row>
    <row r="451" spans="5:17" x14ac:dyDescent="0.2">
      <c r="E451" s="10"/>
      <c r="F451" s="10"/>
      <c r="Q451" s="10"/>
    </row>
    <row r="452" spans="5:17" x14ac:dyDescent="0.2">
      <c r="E452" s="10"/>
      <c r="F452" s="10"/>
      <c r="Q452" s="10"/>
    </row>
    <row r="453" spans="5:17" x14ac:dyDescent="0.2">
      <c r="E453" s="10"/>
      <c r="F453" s="10"/>
      <c r="Q453" s="10"/>
    </row>
    <row r="454" spans="5:17" x14ac:dyDescent="0.2">
      <c r="E454" s="10"/>
      <c r="F454" s="10"/>
      <c r="Q454" s="10"/>
    </row>
    <row r="455" spans="5:17" x14ac:dyDescent="0.2">
      <c r="E455" s="10"/>
      <c r="F455" s="10"/>
      <c r="Q455" s="10"/>
    </row>
    <row r="456" spans="5:17" x14ac:dyDescent="0.2">
      <c r="E456" s="10"/>
      <c r="F456" s="10"/>
      <c r="Q456" s="10"/>
    </row>
    <row r="457" spans="5:17" x14ac:dyDescent="0.2">
      <c r="E457" s="10"/>
      <c r="F457" s="10"/>
      <c r="Q457" s="10"/>
    </row>
    <row r="458" spans="5:17" x14ac:dyDescent="0.2">
      <c r="E458" s="10"/>
      <c r="F458" s="10"/>
      <c r="Q458" s="10"/>
    </row>
    <row r="459" spans="5:17" x14ac:dyDescent="0.2">
      <c r="E459" s="10"/>
      <c r="F459" s="10"/>
      <c r="Q459" s="10"/>
    </row>
    <row r="460" spans="5:17" x14ac:dyDescent="0.2">
      <c r="E460" s="10"/>
      <c r="F460" s="10"/>
      <c r="Q460" s="10"/>
    </row>
    <row r="461" spans="5:17" x14ac:dyDescent="0.2">
      <c r="E461" s="10"/>
      <c r="F461" s="10"/>
      <c r="Q461" s="10"/>
    </row>
    <row r="462" spans="5:17" x14ac:dyDescent="0.2">
      <c r="E462" s="10"/>
      <c r="F462" s="10"/>
      <c r="Q462" s="10"/>
    </row>
    <row r="463" spans="5:17" x14ac:dyDescent="0.2">
      <c r="E463" s="10"/>
      <c r="F463" s="10"/>
      <c r="Q463" s="10"/>
    </row>
    <row r="464" spans="5:17" x14ac:dyDescent="0.2">
      <c r="E464" s="10"/>
      <c r="F464" s="10"/>
      <c r="Q464" s="10"/>
    </row>
    <row r="465" spans="5:17" x14ac:dyDescent="0.2">
      <c r="E465" s="10"/>
      <c r="F465" s="10"/>
      <c r="Q465" s="10"/>
    </row>
    <row r="466" spans="5:17" x14ac:dyDescent="0.2">
      <c r="E466" s="10"/>
      <c r="F466" s="10"/>
      <c r="Q466" s="10"/>
    </row>
    <row r="467" spans="5:17" x14ac:dyDescent="0.2">
      <c r="E467" s="10"/>
      <c r="F467" s="10"/>
      <c r="Q467" s="10"/>
    </row>
    <row r="468" spans="5:17" x14ac:dyDescent="0.2">
      <c r="E468" s="10"/>
      <c r="F468" s="10"/>
      <c r="Q468" s="10"/>
    </row>
    <row r="469" spans="5:17" x14ac:dyDescent="0.2">
      <c r="E469" s="10"/>
      <c r="F469" s="10"/>
      <c r="Q469" s="10"/>
    </row>
    <row r="470" spans="5:17" x14ac:dyDescent="0.2">
      <c r="E470" s="10"/>
      <c r="F470" s="10"/>
      <c r="Q470" s="10"/>
    </row>
    <row r="471" spans="5:17" x14ac:dyDescent="0.2">
      <c r="E471" s="10"/>
      <c r="F471" s="10"/>
      <c r="Q471" s="10"/>
    </row>
    <row r="472" spans="5:17" x14ac:dyDescent="0.2">
      <c r="E472" s="10"/>
      <c r="F472" s="10"/>
      <c r="Q472" s="10"/>
    </row>
    <row r="473" spans="5:17" x14ac:dyDescent="0.2">
      <c r="E473" s="10"/>
      <c r="F473" s="10"/>
      <c r="Q473" s="10"/>
    </row>
    <row r="474" spans="5:17" x14ac:dyDescent="0.2">
      <c r="E474" s="10"/>
      <c r="F474" s="10"/>
      <c r="Q474" s="10"/>
    </row>
    <row r="475" spans="5:17" x14ac:dyDescent="0.2">
      <c r="E475" s="10"/>
      <c r="F475" s="10"/>
      <c r="Q475" s="10"/>
    </row>
    <row r="476" spans="5:17" x14ac:dyDescent="0.2">
      <c r="E476" s="10"/>
      <c r="F476" s="10"/>
      <c r="Q476" s="10"/>
    </row>
    <row r="477" spans="5:17" x14ac:dyDescent="0.2">
      <c r="E477" s="10"/>
      <c r="F477" s="10"/>
      <c r="Q477" s="10"/>
    </row>
    <row r="478" spans="5:17" x14ac:dyDescent="0.2">
      <c r="E478" s="10"/>
      <c r="F478" s="10"/>
      <c r="Q478" s="10"/>
    </row>
    <row r="479" spans="5:17" x14ac:dyDescent="0.2">
      <c r="E479" s="10"/>
      <c r="F479" s="10"/>
      <c r="Q479" s="10"/>
    </row>
    <row r="480" spans="5:17" x14ac:dyDescent="0.2">
      <c r="E480" s="10"/>
      <c r="F480" s="10"/>
      <c r="Q480" s="10"/>
    </row>
    <row r="481" spans="5:17" x14ac:dyDescent="0.2">
      <c r="E481" s="10"/>
      <c r="F481" s="10"/>
      <c r="Q481" s="10"/>
    </row>
    <row r="482" spans="5:17" x14ac:dyDescent="0.2">
      <c r="E482" s="10"/>
      <c r="F482" s="10"/>
      <c r="Q482" s="10"/>
    </row>
    <row r="483" spans="5:17" x14ac:dyDescent="0.2">
      <c r="E483" s="10"/>
      <c r="F483" s="10"/>
      <c r="Q483" s="10"/>
    </row>
    <row r="484" spans="5:17" x14ac:dyDescent="0.2">
      <c r="E484" s="10"/>
      <c r="F484" s="10"/>
      <c r="Q484" s="10"/>
    </row>
    <row r="485" spans="5:17" x14ac:dyDescent="0.2">
      <c r="E485" s="10"/>
      <c r="F485" s="10"/>
      <c r="Q485" s="10"/>
    </row>
    <row r="486" spans="5:17" x14ac:dyDescent="0.2">
      <c r="E486" s="10"/>
      <c r="F486" s="10"/>
      <c r="Q486" s="10"/>
    </row>
    <row r="487" spans="5:17" x14ac:dyDescent="0.2">
      <c r="E487" s="10"/>
      <c r="F487" s="10"/>
      <c r="Q487" s="10"/>
    </row>
    <row r="488" spans="5:17" x14ac:dyDescent="0.2">
      <c r="E488" s="10"/>
      <c r="F488" s="10"/>
      <c r="Q488" s="10"/>
    </row>
    <row r="489" spans="5:17" x14ac:dyDescent="0.2">
      <c r="E489" s="10"/>
      <c r="F489" s="10"/>
      <c r="Q489" s="10"/>
    </row>
    <row r="490" spans="5:17" x14ac:dyDescent="0.2">
      <c r="E490" s="10"/>
      <c r="F490" s="10"/>
      <c r="Q490" s="10"/>
    </row>
    <row r="491" spans="5:17" x14ac:dyDescent="0.2">
      <c r="E491" s="10"/>
      <c r="F491" s="10"/>
      <c r="Q491" s="10"/>
    </row>
    <row r="492" spans="5:17" x14ac:dyDescent="0.2">
      <c r="E492" s="10"/>
      <c r="F492" s="10"/>
      <c r="Q492" s="10"/>
    </row>
    <row r="493" spans="5:17" x14ac:dyDescent="0.2">
      <c r="E493" s="10"/>
      <c r="F493" s="10"/>
      <c r="Q493" s="10"/>
    </row>
    <row r="494" spans="5:17" x14ac:dyDescent="0.2">
      <c r="E494" s="10"/>
      <c r="F494" s="10"/>
      <c r="Q494" s="10"/>
    </row>
    <row r="495" spans="5:17" x14ac:dyDescent="0.2">
      <c r="E495" s="10"/>
      <c r="F495" s="10"/>
      <c r="Q495" s="10"/>
    </row>
    <row r="496" spans="5:17" x14ac:dyDescent="0.2">
      <c r="E496" s="10"/>
      <c r="F496" s="10"/>
      <c r="Q496" s="10"/>
    </row>
    <row r="497" spans="5:17" x14ac:dyDescent="0.2">
      <c r="E497" s="10"/>
      <c r="F497" s="10"/>
      <c r="Q497" s="10"/>
    </row>
    <row r="498" spans="5:17" x14ac:dyDescent="0.2">
      <c r="E498" s="10"/>
      <c r="F498" s="10"/>
      <c r="Q498" s="10"/>
    </row>
    <row r="499" spans="5:17" x14ac:dyDescent="0.2">
      <c r="E499" s="10"/>
      <c r="F499" s="10"/>
      <c r="Q499" s="10"/>
    </row>
    <row r="500" spans="5:17" x14ac:dyDescent="0.2">
      <c r="E500" s="10"/>
      <c r="F500" s="10"/>
      <c r="Q500" s="10"/>
    </row>
    <row r="501" spans="5:17" x14ac:dyDescent="0.2">
      <c r="E501" s="10"/>
      <c r="F501" s="10"/>
      <c r="Q501" s="10"/>
    </row>
    <row r="502" spans="5:17" x14ac:dyDescent="0.2">
      <c r="E502" s="10"/>
      <c r="F502" s="10"/>
      <c r="Q502" s="10"/>
    </row>
    <row r="503" spans="5:17" x14ac:dyDescent="0.2">
      <c r="E503" s="10"/>
      <c r="F503" s="10"/>
      <c r="Q503" s="10"/>
    </row>
    <row r="504" spans="5:17" x14ac:dyDescent="0.2">
      <c r="E504" s="10"/>
      <c r="F504" s="10"/>
      <c r="Q504" s="10"/>
    </row>
    <row r="505" spans="5:17" x14ac:dyDescent="0.2">
      <c r="E505" s="10"/>
      <c r="F505" s="10"/>
      <c r="Q505" s="10"/>
    </row>
    <row r="506" spans="5:17" x14ac:dyDescent="0.2">
      <c r="E506" s="10"/>
      <c r="F506" s="10"/>
      <c r="Q506" s="10"/>
    </row>
    <row r="507" spans="5:17" x14ac:dyDescent="0.2">
      <c r="E507" s="10"/>
      <c r="F507" s="10"/>
      <c r="Q507" s="10"/>
    </row>
    <row r="508" spans="5:17" x14ac:dyDescent="0.2">
      <c r="E508" s="10"/>
      <c r="F508" s="10"/>
      <c r="Q508" s="10"/>
    </row>
    <row r="509" spans="5:17" x14ac:dyDescent="0.2">
      <c r="E509" s="10"/>
      <c r="F509" s="10"/>
      <c r="Q509" s="10"/>
    </row>
    <row r="510" spans="5:17" x14ac:dyDescent="0.2">
      <c r="E510" s="10"/>
      <c r="F510" s="10"/>
      <c r="Q510" s="10"/>
    </row>
    <row r="511" spans="5:17" x14ac:dyDescent="0.2">
      <c r="E511" s="10"/>
      <c r="F511" s="10"/>
      <c r="Q511" s="10"/>
    </row>
    <row r="512" spans="5:17" x14ac:dyDescent="0.2">
      <c r="E512" s="10"/>
      <c r="F512" s="10"/>
      <c r="Q512" s="10"/>
    </row>
    <row r="513" spans="5:17" x14ac:dyDescent="0.2">
      <c r="E513" s="10"/>
      <c r="F513" s="10"/>
      <c r="Q513" s="10"/>
    </row>
    <row r="514" spans="5:17" x14ac:dyDescent="0.2">
      <c r="E514" s="10"/>
      <c r="F514" s="10"/>
      <c r="Q514" s="10"/>
    </row>
    <row r="515" spans="5:17" x14ac:dyDescent="0.2">
      <c r="E515" s="10"/>
      <c r="F515" s="10"/>
      <c r="Q515" s="10"/>
    </row>
    <row r="516" spans="5:17" x14ac:dyDescent="0.2">
      <c r="E516" s="10"/>
      <c r="F516" s="10"/>
      <c r="Q516" s="10"/>
    </row>
    <row r="517" spans="5:17" x14ac:dyDescent="0.2">
      <c r="E517" s="10"/>
      <c r="F517" s="10"/>
      <c r="Q517" s="10"/>
    </row>
    <row r="518" spans="5:17" x14ac:dyDescent="0.2">
      <c r="E518" s="10"/>
      <c r="F518" s="10"/>
      <c r="Q518" s="10"/>
    </row>
    <row r="519" spans="5:17" x14ac:dyDescent="0.2">
      <c r="E519" s="10"/>
      <c r="F519" s="10"/>
      <c r="Q519" s="10"/>
    </row>
    <row r="520" spans="5:17" x14ac:dyDescent="0.2">
      <c r="E520" s="10"/>
      <c r="F520" s="10"/>
      <c r="Q520" s="10"/>
    </row>
    <row r="521" spans="5:17" x14ac:dyDescent="0.2">
      <c r="E521" s="10"/>
      <c r="F521" s="10"/>
      <c r="Q521" s="10"/>
    </row>
    <row r="522" spans="5:17" x14ac:dyDescent="0.2">
      <c r="E522" s="10"/>
      <c r="F522" s="10"/>
      <c r="Q522" s="10"/>
    </row>
    <row r="523" spans="5:17" x14ac:dyDescent="0.2">
      <c r="E523" s="10"/>
      <c r="F523" s="10"/>
      <c r="Q523" s="10"/>
    </row>
    <row r="524" spans="5:17" x14ac:dyDescent="0.2">
      <c r="E524" s="10"/>
      <c r="F524" s="10"/>
      <c r="Q524" s="10"/>
    </row>
    <row r="525" spans="5:17" x14ac:dyDescent="0.2">
      <c r="E525" s="10"/>
      <c r="F525" s="10"/>
      <c r="Q525" s="10"/>
    </row>
    <row r="526" spans="5:17" x14ac:dyDescent="0.2">
      <c r="E526" s="10"/>
      <c r="F526" s="10"/>
      <c r="Q526" s="10"/>
    </row>
    <row r="527" spans="5:17" x14ac:dyDescent="0.2">
      <c r="E527" s="10"/>
      <c r="F527" s="10"/>
      <c r="Q527" s="10"/>
    </row>
    <row r="528" spans="5:17" x14ac:dyDescent="0.2">
      <c r="E528" s="10"/>
      <c r="F528" s="10"/>
      <c r="Q528" s="10"/>
    </row>
    <row r="529" spans="5:17" x14ac:dyDescent="0.2">
      <c r="E529" s="10"/>
      <c r="F529" s="10"/>
      <c r="Q529" s="10"/>
    </row>
    <row r="530" spans="5:17" x14ac:dyDescent="0.2">
      <c r="E530" s="10"/>
      <c r="F530" s="10"/>
      <c r="Q530" s="10"/>
    </row>
    <row r="531" spans="5:17" x14ac:dyDescent="0.2">
      <c r="E531" s="10"/>
      <c r="F531" s="10"/>
      <c r="Q531" s="10"/>
    </row>
    <row r="532" spans="5:17" x14ac:dyDescent="0.2">
      <c r="E532" s="10"/>
      <c r="F532" s="10"/>
      <c r="Q532" s="10"/>
    </row>
    <row r="533" spans="5:17" x14ac:dyDescent="0.2">
      <c r="E533" s="10"/>
      <c r="F533" s="10"/>
      <c r="Q533" s="10"/>
    </row>
    <row r="534" spans="5:17" x14ac:dyDescent="0.2">
      <c r="E534" s="10"/>
      <c r="F534" s="10"/>
      <c r="Q534" s="10"/>
    </row>
    <row r="535" spans="5:17" x14ac:dyDescent="0.2">
      <c r="E535" s="10"/>
      <c r="F535" s="10"/>
      <c r="Q535" s="10"/>
    </row>
    <row r="536" spans="5:17" x14ac:dyDescent="0.2">
      <c r="E536" s="10"/>
      <c r="F536" s="10"/>
      <c r="Q536" s="10"/>
    </row>
    <row r="537" spans="5:17" x14ac:dyDescent="0.2">
      <c r="E537" s="10"/>
      <c r="F537" s="10"/>
      <c r="Q537" s="10"/>
    </row>
    <row r="538" spans="5:17" x14ac:dyDescent="0.2">
      <c r="E538" s="10"/>
      <c r="F538" s="10"/>
      <c r="Q538" s="10"/>
    </row>
    <row r="539" spans="5:17" x14ac:dyDescent="0.2">
      <c r="E539" s="10"/>
      <c r="F539" s="10"/>
      <c r="Q539" s="10"/>
    </row>
    <row r="540" spans="5:17" x14ac:dyDescent="0.2">
      <c r="E540" s="10"/>
      <c r="F540" s="10"/>
      <c r="Q540" s="10"/>
    </row>
    <row r="541" spans="5:17" x14ac:dyDescent="0.2">
      <c r="E541" s="10"/>
      <c r="F541" s="10"/>
      <c r="Q541" s="10"/>
    </row>
    <row r="542" spans="5:17" x14ac:dyDescent="0.2">
      <c r="E542" s="10"/>
      <c r="F542" s="10"/>
      <c r="Q542" s="10"/>
    </row>
    <row r="543" spans="5:17" x14ac:dyDescent="0.2">
      <c r="E543" s="10"/>
      <c r="F543" s="10"/>
      <c r="Q543" s="10"/>
    </row>
    <row r="544" spans="5:17" x14ac:dyDescent="0.2">
      <c r="E544" s="10"/>
      <c r="F544" s="10"/>
      <c r="Q544" s="10"/>
    </row>
    <row r="545" spans="3:17" x14ac:dyDescent="0.2">
      <c r="E545" s="10"/>
      <c r="F545" s="10"/>
      <c r="Q545" s="10"/>
    </row>
    <row r="546" spans="3:17" x14ac:dyDescent="0.2">
      <c r="E546" s="10"/>
      <c r="F546" s="10"/>
      <c r="Q546" s="10"/>
    </row>
    <row r="547" spans="3:17" x14ac:dyDescent="0.2">
      <c r="E547" s="10"/>
      <c r="F547" s="10"/>
      <c r="Q547" s="10"/>
    </row>
    <row r="548" spans="3:17" x14ac:dyDescent="0.2">
      <c r="E548" s="10"/>
      <c r="F548" s="10"/>
      <c r="Q548" s="10"/>
    </row>
    <row r="549" spans="3:17" x14ac:dyDescent="0.2">
      <c r="E549" s="10"/>
      <c r="F549" s="10"/>
      <c r="Q549" s="10"/>
    </row>
    <row r="550" spans="3:17" x14ac:dyDescent="0.2">
      <c r="E550" s="10"/>
      <c r="F550" s="10"/>
      <c r="Q550" s="10"/>
    </row>
    <row r="551" spans="3:17" x14ac:dyDescent="0.2">
      <c r="E551" s="10"/>
      <c r="F551" s="10"/>
      <c r="Q551" s="10"/>
    </row>
    <row r="552" spans="3:17" x14ac:dyDescent="0.2">
      <c r="E552" s="10"/>
      <c r="F552" s="10"/>
      <c r="Q552" s="10"/>
    </row>
    <row r="554" spans="3:17" x14ac:dyDescent="0.2">
      <c r="E554" s="18">
        <v>3186664200</v>
      </c>
    </row>
    <row r="557" spans="3:17" x14ac:dyDescent="0.2">
      <c r="C557" s="10" t="s">
        <v>333</v>
      </c>
      <c r="D557" s="10">
        <v>9</v>
      </c>
      <c r="E557" s="18">
        <f>E107+E103+E42+E41+E40+E39+E38+E37+E36</f>
        <v>524000000</v>
      </c>
    </row>
    <row r="558" spans="3:17" x14ac:dyDescent="0.2">
      <c r="C558" s="10" t="s">
        <v>353</v>
      </c>
      <c r="D558" s="10">
        <v>34</v>
      </c>
      <c r="E558" s="18">
        <f>E98+E87+E80+E79+E78+E77+E76+E75+E74+E73+E72+E71+E70+E69+E68+E67+E66+E65+E64+E62+E60+E59+E56+E32+E31+E29+E28+E27+E26+E25+E24+E23+E8+E33</f>
        <v>2662664200</v>
      </c>
    </row>
  </sheetData>
  <autoFilter ref="D1:D558"/>
  <mergeCells count="20">
    <mergeCell ref="A1:S1"/>
    <mergeCell ref="A2:S2"/>
    <mergeCell ref="A3:S3"/>
    <mergeCell ref="A4:S4"/>
    <mergeCell ref="C119:D119"/>
    <mergeCell ref="A114:C114"/>
    <mergeCell ref="A118:A122"/>
    <mergeCell ref="C118:D118"/>
    <mergeCell ref="A45:C45"/>
    <mergeCell ref="A53:C53"/>
    <mergeCell ref="A91:C91"/>
    <mergeCell ref="A92:C92"/>
    <mergeCell ref="A100:C100"/>
    <mergeCell ref="A19:C19"/>
    <mergeCell ref="G126:I126"/>
    <mergeCell ref="G124:I124"/>
    <mergeCell ref="G127:I127"/>
    <mergeCell ref="G125:I125"/>
    <mergeCell ref="C120:D120"/>
    <mergeCell ref="C122:D122"/>
  </mergeCells>
  <pageMargins left="0.25" right="0.25" top="0.75" bottom="0.75" header="0.3" footer="0.3"/>
  <pageSetup paperSize="9" scale="52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7"/>
  <sheetViews>
    <sheetView topLeftCell="A25" zoomScale="50" zoomScaleNormal="50" workbookViewId="0">
      <pane xSplit="2" topLeftCell="C1" activePane="topRight" state="frozen"/>
      <selection activeCell="A6" sqref="A6"/>
      <selection pane="topRight" activeCell="S50" sqref="S48:S50"/>
    </sheetView>
  </sheetViews>
  <sheetFormatPr defaultRowHeight="14.25" x14ac:dyDescent="0.2"/>
  <cols>
    <col min="1" max="1" width="4.28515625" style="10" customWidth="1"/>
    <col min="2" max="2" width="28.140625" style="10" customWidth="1"/>
    <col min="3" max="3" width="5.85546875" style="10" customWidth="1"/>
    <col min="4" max="4" width="24.42578125" style="10" customWidth="1"/>
    <col min="5" max="5" width="7" style="10" customWidth="1"/>
    <col min="6" max="7" width="5.5703125" style="10" customWidth="1"/>
    <col min="8" max="8" width="7.5703125" style="10" customWidth="1"/>
    <col min="9" max="11" width="6" style="10" customWidth="1"/>
    <col min="12" max="12" width="7.42578125" style="10" customWidth="1"/>
    <col min="13" max="13" width="6.42578125" style="10" customWidth="1"/>
    <col min="14" max="14" width="7.28515625" style="10" customWidth="1"/>
    <col min="15" max="15" width="6.85546875" style="10" customWidth="1"/>
    <col min="16" max="16" width="21.42578125" style="10" customWidth="1"/>
    <col min="17" max="17" width="21.5703125" style="10" customWidth="1"/>
    <col min="18" max="18" width="7.85546875" style="10" customWidth="1"/>
    <col min="19" max="19" width="24.140625" style="10" customWidth="1"/>
    <col min="20" max="20" width="20.7109375" style="10" customWidth="1"/>
    <col min="21" max="21" width="5.85546875" style="28" customWidth="1"/>
    <col min="22" max="22" width="5.85546875" style="10" customWidth="1"/>
    <col min="23" max="23" width="19.42578125" style="10" customWidth="1"/>
    <col min="24" max="24" width="5.7109375" style="10" customWidth="1"/>
    <col min="25" max="25" width="20.5703125" style="10" customWidth="1"/>
    <col min="26" max="26" width="5.7109375" style="10" customWidth="1"/>
    <col min="27" max="27" width="20.5703125" style="10" customWidth="1"/>
    <col min="28" max="28" width="5.42578125" style="10" customWidth="1"/>
    <col min="29" max="29" width="20.85546875" style="10" customWidth="1"/>
    <col min="30" max="30" width="6.7109375" style="10" customWidth="1"/>
    <col min="31" max="31" width="21" style="10" customWidth="1"/>
    <col min="32" max="32" width="5.5703125" style="10" customWidth="1"/>
    <col min="33" max="33" width="20.140625" style="10" customWidth="1"/>
    <col min="34" max="34" width="5.42578125" style="10" customWidth="1"/>
    <col min="35" max="35" width="19.28515625" style="10" customWidth="1"/>
    <col min="36" max="36" width="5.7109375" style="10" customWidth="1"/>
    <col min="37" max="37" width="20.85546875" style="10" customWidth="1"/>
    <col min="38" max="38" width="5.7109375" style="10" customWidth="1"/>
    <col min="39" max="39" width="17.5703125" style="10" customWidth="1"/>
    <col min="40" max="40" width="6.28515625" style="10" customWidth="1"/>
    <col min="41" max="41" width="21.42578125" style="10" customWidth="1"/>
    <col min="42" max="42" width="6.28515625" style="10" customWidth="1"/>
    <col min="43" max="43" width="27.140625" style="10" customWidth="1"/>
    <col min="44" max="44" width="6.140625" style="10" customWidth="1"/>
    <col min="45" max="45" width="19.140625" style="10" customWidth="1"/>
    <col min="46" max="46" width="8.28515625" style="10" customWidth="1"/>
    <col min="47" max="47" width="6.7109375" style="10" customWidth="1"/>
    <col min="48" max="16384" width="9.140625" style="10"/>
  </cols>
  <sheetData>
    <row r="1" spans="1:47" ht="15" x14ac:dyDescent="0.25">
      <c r="A1" s="301" t="s">
        <v>238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</row>
    <row r="4" spans="1:47" ht="15" x14ac:dyDescent="0.25">
      <c r="A4" s="302" t="s">
        <v>289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</row>
    <row r="5" spans="1:47" ht="15" x14ac:dyDescent="0.25">
      <c r="A5" s="302" t="s">
        <v>361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</row>
    <row r="6" spans="1:47" ht="15" thickBot="1" x14ac:dyDescent="0.25"/>
    <row r="7" spans="1:47" ht="43.5" customHeight="1" x14ac:dyDescent="0.2">
      <c r="A7" s="386" t="s">
        <v>239</v>
      </c>
      <c r="B7" s="386" t="s">
        <v>240</v>
      </c>
      <c r="C7" s="370" t="s">
        <v>290</v>
      </c>
      <c r="D7" s="370"/>
      <c r="E7" s="370" t="s">
        <v>241</v>
      </c>
      <c r="F7" s="370"/>
      <c r="G7" s="370"/>
      <c r="H7" s="316"/>
      <c r="I7" s="387" t="s">
        <v>242</v>
      </c>
      <c r="J7" s="388"/>
      <c r="K7" s="388"/>
      <c r="L7" s="388"/>
      <c r="M7" s="388"/>
      <c r="N7" s="389"/>
      <c r="O7" s="387" t="s">
        <v>292</v>
      </c>
      <c r="P7" s="388"/>
      <c r="Q7" s="388"/>
      <c r="R7" s="366" t="s">
        <v>243</v>
      </c>
      <c r="S7" s="367"/>
      <c r="T7" s="368"/>
      <c r="U7" s="364" t="s">
        <v>244</v>
      </c>
      <c r="V7" s="366" t="s">
        <v>245</v>
      </c>
      <c r="W7" s="367"/>
      <c r="X7" s="367"/>
      <c r="Y7" s="367"/>
      <c r="Z7" s="367"/>
      <c r="AA7" s="367"/>
      <c r="AB7" s="367"/>
      <c r="AC7" s="367"/>
      <c r="AD7" s="367"/>
      <c r="AE7" s="367"/>
      <c r="AF7" s="367"/>
      <c r="AG7" s="367"/>
      <c r="AH7" s="367"/>
      <c r="AI7" s="367"/>
      <c r="AJ7" s="367"/>
      <c r="AK7" s="367"/>
      <c r="AL7" s="367"/>
      <c r="AM7" s="367"/>
      <c r="AN7" s="367"/>
      <c r="AO7" s="368"/>
      <c r="AP7" s="372" t="s">
        <v>246</v>
      </c>
      <c r="AQ7" s="372"/>
      <c r="AR7" s="372"/>
      <c r="AS7" s="311"/>
      <c r="AT7" s="375" t="s">
        <v>247</v>
      </c>
      <c r="AU7" s="354" t="s">
        <v>248</v>
      </c>
    </row>
    <row r="8" spans="1:47" ht="55.5" customHeight="1" thickBot="1" x14ac:dyDescent="0.25">
      <c r="A8" s="386"/>
      <c r="B8" s="386"/>
      <c r="C8" s="370"/>
      <c r="D8" s="370"/>
      <c r="E8" s="370"/>
      <c r="F8" s="370"/>
      <c r="G8" s="370"/>
      <c r="H8" s="316"/>
      <c r="I8" s="355" t="s">
        <v>291</v>
      </c>
      <c r="J8" s="356"/>
      <c r="K8" s="356"/>
      <c r="L8" s="318" t="s">
        <v>249</v>
      </c>
      <c r="M8" s="357"/>
      <c r="N8" s="358"/>
      <c r="O8" s="390"/>
      <c r="P8" s="373"/>
      <c r="Q8" s="373"/>
      <c r="R8" s="359" t="s">
        <v>250</v>
      </c>
      <c r="S8" s="29" t="s">
        <v>251</v>
      </c>
      <c r="T8" s="30" t="s">
        <v>252</v>
      </c>
      <c r="U8" s="365"/>
      <c r="V8" s="369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370"/>
      <c r="AN8" s="370"/>
      <c r="AO8" s="371"/>
      <c r="AP8" s="373"/>
      <c r="AQ8" s="373"/>
      <c r="AR8" s="373"/>
      <c r="AS8" s="374"/>
      <c r="AT8" s="376"/>
      <c r="AU8" s="354"/>
    </row>
    <row r="9" spans="1:47" ht="26.25" customHeight="1" thickBot="1" x14ac:dyDescent="0.25">
      <c r="A9" s="386"/>
      <c r="B9" s="386"/>
      <c r="C9" s="370" t="s">
        <v>250</v>
      </c>
      <c r="D9" s="370" t="s">
        <v>253</v>
      </c>
      <c r="E9" s="354" t="s">
        <v>9</v>
      </c>
      <c r="F9" s="354" t="s">
        <v>5</v>
      </c>
      <c r="G9" s="354" t="s">
        <v>222</v>
      </c>
      <c r="H9" s="391" t="s">
        <v>254</v>
      </c>
      <c r="I9" s="361" t="s">
        <v>6</v>
      </c>
      <c r="J9" s="313" t="s">
        <v>255</v>
      </c>
      <c r="K9" s="317" t="s">
        <v>222</v>
      </c>
      <c r="L9" s="380" t="s">
        <v>256</v>
      </c>
      <c r="M9" s="381" t="s">
        <v>81</v>
      </c>
      <c r="N9" s="382" t="s">
        <v>257</v>
      </c>
      <c r="O9" s="310" t="s">
        <v>250</v>
      </c>
      <c r="P9" s="313" t="s">
        <v>258</v>
      </c>
      <c r="Q9" s="316" t="s">
        <v>320</v>
      </c>
      <c r="R9" s="359"/>
      <c r="S9" s="350" t="s">
        <v>253</v>
      </c>
      <c r="T9" s="352" t="s">
        <v>253</v>
      </c>
      <c r="U9" s="365"/>
      <c r="V9" s="325" t="s">
        <v>259</v>
      </c>
      <c r="W9" s="303"/>
      <c r="X9" s="328" t="s">
        <v>260</v>
      </c>
      <c r="Y9" s="303"/>
      <c r="Z9" s="328" t="s">
        <v>261</v>
      </c>
      <c r="AA9" s="303"/>
      <c r="AB9" s="328" t="s">
        <v>262</v>
      </c>
      <c r="AC9" s="330"/>
      <c r="AD9" s="332" t="s">
        <v>263</v>
      </c>
      <c r="AE9" s="333"/>
      <c r="AF9" s="333"/>
      <c r="AG9" s="333"/>
      <c r="AH9" s="333"/>
      <c r="AI9" s="333"/>
      <c r="AJ9" s="333"/>
      <c r="AK9" s="333"/>
      <c r="AL9" s="333"/>
      <c r="AM9" s="333"/>
      <c r="AN9" s="334"/>
      <c r="AO9" s="335"/>
      <c r="AP9" s="336" t="s">
        <v>374</v>
      </c>
      <c r="AQ9" s="337"/>
      <c r="AR9" s="340" t="s">
        <v>264</v>
      </c>
      <c r="AS9" s="337"/>
      <c r="AT9" s="376"/>
      <c r="AU9" s="354"/>
    </row>
    <row r="10" spans="1:47" ht="113.25" customHeight="1" x14ac:dyDescent="0.2">
      <c r="A10" s="386"/>
      <c r="B10" s="386"/>
      <c r="C10" s="370"/>
      <c r="D10" s="370"/>
      <c r="E10" s="354"/>
      <c r="F10" s="354"/>
      <c r="G10" s="354"/>
      <c r="H10" s="391"/>
      <c r="I10" s="362"/>
      <c r="J10" s="314"/>
      <c r="K10" s="378"/>
      <c r="L10" s="359"/>
      <c r="M10" s="350"/>
      <c r="N10" s="352"/>
      <c r="O10" s="311"/>
      <c r="P10" s="314"/>
      <c r="Q10" s="317"/>
      <c r="R10" s="360"/>
      <c r="S10" s="351"/>
      <c r="T10" s="353"/>
      <c r="U10" s="365"/>
      <c r="V10" s="326"/>
      <c r="W10" s="327"/>
      <c r="X10" s="329"/>
      <c r="Y10" s="327"/>
      <c r="Z10" s="329"/>
      <c r="AA10" s="327"/>
      <c r="AB10" s="329"/>
      <c r="AC10" s="331"/>
      <c r="AD10" s="332" t="s">
        <v>265</v>
      </c>
      <c r="AE10" s="333"/>
      <c r="AF10" s="342" t="s">
        <v>266</v>
      </c>
      <c r="AG10" s="342"/>
      <c r="AH10" s="343" t="s">
        <v>267</v>
      </c>
      <c r="AI10" s="344"/>
      <c r="AJ10" s="333" t="s">
        <v>268</v>
      </c>
      <c r="AK10" s="345"/>
      <c r="AL10" s="346" t="s">
        <v>269</v>
      </c>
      <c r="AM10" s="347"/>
      <c r="AN10" s="348" t="s">
        <v>270</v>
      </c>
      <c r="AO10" s="349"/>
      <c r="AP10" s="338"/>
      <c r="AQ10" s="339"/>
      <c r="AR10" s="341"/>
      <c r="AS10" s="339"/>
      <c r="AT10" s="376"/>
      <c r="AU10" s="354"/>
    </row>
    <row r="11" spans="1:47" ht="60.75" customHeight="1" thickBot="1" x14ac:dyDescent="0.25">
      <c r="A11" s="386"/>
      <c r="B11" s="386"/>
      <c r="C11" s="370"/>
      <c r="D11" s="370"/>
      <c r="E11" s="354"/>
      <c r="F11" s="354"/>
      <c r="G11" s="354"/>
      <c r="H11" s="391"/>
      <c r="I11" s="363"/>
      <c r="J11" s="315"/>
      <c r="K11" s="379"/>
      <c r="L11" s="360"/>
      <c r="M11" s="351"/>
      <c r="N11" s="353"/>
      <c r="O11" s="312"/>
      <c r="P11" s="315"/>
      <c r="Q11" s="318"/>
      <c r="R11" s="360"/>
      <c r="S11" s="351"/>
      <c r="T11" s="353"/>
      <c r="U11" s="365"/>
      <c r="V11" s="31" t="s">
        <v>250</v>
      </c>
      <c r="W11" s="32" t="s">
        <v>253</v>
      </c>
      <c r="X11" s="32" t="s">
        <v>250</v>
      </c>
      <c r="Y11" s="32" t="s">
        <v>253</v>
      </c>
      <c r="Z11" s="32" t="s">
        <v>250</v>
      </c>
      <c r="AA11" s="32" t="s">
        <v>253</v>
      </c>
      <c r="AB11" s="32" t="s">
        <v>250</v>
      </c>
      <c r="AC11" s="33" t="s">
        <v>253</v>
      </c>
      <c r="AD11" s="34" t="s">
        <v>250</v>
      </c>
      <c r="AE11" s="35" t="s">
        <v>271</v>
      </c>
      <c r="AF11" s="36" t="s">
        <v>250</v>
      </c>
      <c r="AG11" s="36" t="s">
        <v>253</v>
      </c>
      <c r="AH11" s="36" t="s">
        <v>250</v>
      </c>
      <c r="AI11" s="36" t="s">
        <v>253</v>
      </c>
      <c r="AJ11" s="37" t="s">
        <v>250</v>
      </c>
      <c r="AK11" s="36" t="s">
        <v>272</v>
      </c>
      <c r="AL11" s="36" t="s">
        <v>250</v>
      </c>
      <c r="AM11" s="38" t="s">
        <v>273</v>
      </c>
      <c r="AN11" s="34" t="s">
        <v>250</v>
      </c>
      <c r="AO11" s="38" t="s">
        <v>253</v>
      </c>
      <c r="AP11" s="39" t="s">
        <v>250</v>
      </c>
      <c r="AQ11" s="40" t="s">
        <v>253</v>
      </c>
      <c r="AR11" s="40" t="s">
        <v>250</v>
      </c>
      <c r="AS11" s="40" t="s">
        <v>253</v>
      </c>
      <c r="AT11" s="377"/>
      <c r="AU11" s="354"/>
    </row>
    <row r="12" spans="1:47" ht="53.25" customHeight="1" x14ac:dyDescent="0.2">
      <c r="A12" s="41">
        <v>1</v>
      </c>
      <c r="B12" s="42" t="s">
        <v>274</v>
      </c>
      <c r="C12" s="43">
        <v>11</v>
      </c>
      <c r="D12" s="44">
        <f>'СЯаманд 2022 тайлан'!E119</f>
        <v>33961200000</v>
      </c>
      <c r="E12" s="44">
        <v>10</v>
      </c>
      <c r="F12" s="44">
        <v>1</v>
      </c>
      <c r="G12" s="44" t="s">
        <v>7</v>
      </c>
      <c r="H12" s="45" t="s">
        <v>7</v>
      </c>
      <c r="I12" s="46">
        <v>10</v>
      </c>
      <c r="J12" s="47">
        <v>1</v>
      </c>
      <c r="K12" s="48" t="s">
        <v>7</v>
      </c>
      <c r="L12" s="49" t="s">
        <v>7</v>
      </c>
      <c r="M12" s="50" t="s">
        <v>7</v>
      </c>
      <c r="N12" s="51" t="s">
        <v>7</v>
      </c>
      <c r="O12" s="52">
        <v>11</v>
      </c>
      <c r="P12" s="53">
        <f>+D12</f>
        <v>33961200000</v>
      </c>
      <c r="Q12" s="54">
        <f>'СЯаманд 2022 тайлан'!F119</f>
        <v>13001500000</v>
      </c>
      <c r="R12" s="49">
        <v>0</v>
      </c>
      <c r="S12" s="50" t="s">
        <v>7</v>
      </c>
      <c r="T12" s="55" t="s">
        <v>7</v>
      </c>
      <c r="U12" s="56">
        <v>8</v>
      </c>
      <c r="V12" s="57">
        <v>0</v>
      </c>
      <c r="W12" s="58">
        <v>0</v>
      </c>
      <c r="X12" s="58">
        <v>6</v>
      </c>
      <c r="Y12" s="58">
        <f>321500000+6041500000+3351000000+1500000000+11632500000+100000000</f>
        <v>22946500000</v>
      </c>
      <c r="Z12" s="58">
        <v>0</v>
      </c>
      <c r="AA12" s="58">
        <v>0</v>
      </c>
      <c r="AB12" s="58">
        <v>2</v>
      </c>
      <c r="AC12" s="54">
        <f>2100000000+8434700000</f>
        <v>10534700000</v>
      </c>
      <c r="AD12" s="59"/>
      <c r="AE12" s="60"/>
      <c r="AF12" s="60"/>
      <c r="AG12" s="60"/>
      <c r="AH12" s="60"/>
      <c r="AI12" s="60"/>
      <c r="AJ12" s="60"/>
      <c r="AK12" s="60"/>
      <c r="AL12" s="60"/>
      <c r="AM12" s="61"/>
      <c r="AN12" s="59"/>
      <c r="AO12" s="61"/>
      <c r="AP12" s="62">
        <f>O12-U12</f>
        <v>3</v>
      </c>
      <c r="AQ12" s="63">
        <f>P12-W12-Y12-AA12-AC12-AE12</f>
        <v>480000000</v>
      </c>
      <c r="AR12" s="62"/>
      <c r="AS12" s="63"/>
      <c r="AT12" s="250">
        <f>X12+AB12</f>
        <v>8</v>
      </c>
      <c r="AU12" s="64">
        <f>((U12/O12+X12/O12+AB12/O12+AD12/O12)/(4*O12))/8</f>
        <v>4.1322314049586778E-3</v>
      </c>
    </row>
    <row r="13" spans="1:47" s="181" customFormat="1" ht="49.5" customHeight="1" x14ac:dyDescent="0.25">
      <c r="A13" s="41">
        <v>2</v>
      </c>
      <c r="B13" s="65" t="s">
        <v>275</v>
      </c>
      <c r="C13" s="179">
        <v>33</v>
      </c>
      <c r="D13" s="178">
        <f>'СЯаманд 2022 тайлан'!E92</f>
        <v>5524307300</v>
      </c>
      <c r="E13" s="179">
        <v>33</v>
      </c>
      <c r="F13" s="179"/>
      <c r="G13" s="179"/>
      <c r="H13" s="182"/>
      <c r="I13" s="183">
        <v>10</v>
      </c>
      <c r="J13" s="179">
        <v>22</v>
      </c>
      <c r="K13" s="182"/>
      <c r="L13" s="184"/>
      <c r="M13" s="180">
        <v>1</v>
      </c>
      <c r="N13" s="180"/>
      <c r="O13" s="179">
        <v>32</v>
      </c>
      <c r="P13" s="72">
        <v>5504307300</v>
      </c>
      <c r="Q13" s="45">
        <v>5088469700</v>
      </c>
      <c r="R13" s="68">
        <v>1</v>
      </c>
      <c r="S13" s="69">
        <v>20000000</v>
      </c>
      <c r="T13" s="73">
        <v>20000000</v>
      </c>
      <c r="U13" s="74">
        <v>3</v>
      </c>
      <c r="V13" s="66">
        <v>0</v>
      </c>
      <c r="W13" s="44">
        <v>0</v>
      </c>
      <c r="X13" s="44">
        <v>3</v>
      </c>
      <c r="Y13" s="44">
        <f>865837600+350000000+350000000</f>
        <v>1565837600</v>
      </c>
      <c r="Z13" s="44">
        <v>0</v>
      </c>
      <c r="AA13" s="44">
        <v>0</v>
      </c>
      <c r="AB13" s="44">
        <v>0</v>
      </c>
      <c r="AC13" s="45">
        <v>0</v>
      </c>
      <c r="AD13" s="75"/>
      <c r="AE13" s="76"/>
      <c r="AF13" s="76"/>
      <c r="AG13" s="76"/>
      <c r="AH13" s="76"/>
      <c r="AI13" s="76"/>
      <c r="AJ13" s="76"/>
      <c r="AK13" s="76"/>
      <c r="AL13" s="60"/>
      <c r="AM13" s="61"/>
      <c r="AN13" s="75"/>
      <c r="AO13" s="77"/>
      <c r="AP13" s="62">
        <f t="shared" ref="AP13:AP19" si="0">O13-U13</f>
        <v>29</v>
      </c>
      <c r="AQ13" s="63">
        <f t="shared" ref="AQ13:AQ19" si="1">P13-W13-Y13-AA13-AC13-AE13</f>
        <v>3938469700</v>
      </c>
      <c r="AR13" s="62"/>
      <c r="AS13" s="63"/>
      <c r="AT13" s="250">
        <f t="shared" ref="AT13:AT19" si="2">X13+AB13</f>
        <v>3</v>
      </c>
      <c r="AU13" s="64">
        <f>(U13/O13+X13/O13+AB13/O13+AD13/O13)/(4*O13)</f>
        <v>1.46484375E-3</v>
      </c>
    </row>
    <row r="14" spans="1:47" ht="42.75" x14ac:dyDescent="0.2">
      <c r="A14" s="41">
        <v>3</v>
      </c>
      <c r="B14" s="42" t="s">
        <v>276</v>
      </c>
      <c r="C14" s="43">
        <v>6</v>
      </c>
      <c r="D14" s="44">
        <f>'СЯаманд 2022 тайлан'!E53</f>
        <v>2785632900</v>
      </c>
      <c r="E14" s="44">
        <v>3</v>
      </c>
      <c r="F14" s="44">
        <v>1</v>
      </c>
      <c r="G14" s="44">
        <v>1</v>
      </c>
      <c r="H14" s="45">
        <v>1</v>
      </c>
      <c r="I14" s="66">
        <v>2</v>
      </c>
      <c r="J14" s="44"/>
      <c r="K14" s="67">
        <v>1</v>
      </c>
      <c r="L14" s="68"/>
      <c r="M14" s="69">
        <v>3</v>
      </c>
      <c r="N14" s="70"/>
      <c r="O14" s="71">
        <v>3</v>
      </c>
      <c r="P14" s="72">
        <f>D14-S14</f>
        <v>2742632900</v>
      </c>
      <c r="Q14" s="45">
        <v>710000000</v>
      </c>
      <c r="R14" s="68">
        <v>3</v>
      </c>
      <c r="S14" s="69">
        <v>43000000</v>
      </c>
      <c r="T14" s="69">
        <v>43000000</v>
      </c>
      <c r="U14" s="74">
        <v>3</v>
      </c>
      <c r="V14" s="66">
        <v>0</v>
      </c>
      <c r="W14" s="44">
        <v>0</v>
      </c>
      <c r="X14" s="44">
        <v>3</v>
      </c>
      <c r="Y14" s="44">
        <f>2222632900+400000000+120000000</f>
        <v>2742632900</v>
      </c>
      <c r="Z14" s="44"/>
      <c r="AA14" s="44">
        <v>0</v>
      </c>
      <c r="AB14" s="44">
        <v>0</v>
      </c>
      <c r="AC14" s="45">
        <v>0</v>
      </c>
      <c r="AD14" s="75"/>
      <c r="AE14" s="76"/>
      <c r="AF14" s="76"/>
      <c r="AG14" s="76"/>
      <c r="AH14" s="76"/>
      <c r="AI14" s="76"/>
      <c r="AJ14" s="76"/>
      <c r="AK14" s="76"/>
      <c r="AL14" s="76"/>
      <c r="AM14" s="61"/>
      <c r="AN14" s="75"/>
      <c r="AO14" s="77"/>
      <c r="AP14" s="62">
        <f t="shared" si="0"/>
        <v>0</v>
      </c>
      <c r="AQ14" s="63">
        <f t="shared" si="1"/>
        <v>0</v>
      </c>
      <c r="AR14" s="62"/>
      <c r="AS14" s="63"/>
      <c r="AT14" s="250">
        <f t="shared" si="2"/>
        <v>3</v>
      </c>
      <c r="AU14" s="64">
        <f t="shared" ref="AU14:AU19" si="3">(U14/O14+X14/O14+AB14/O14+AD14/O14)/(4*O14)</f>
        <v>0.16666666666666666</v>
      </c>
    </row>
    <row r="15" spans="1:47" ht="57" x14ac:dyDescent="0.2">
      <c r="A15" s="41">
        <v>4</v>
      </c>
      <c r="B15" s="42" t="s">
        <v>277</v>
      </c>
      <c r="C15" s="43">
        <v>12</v>
      </c>
      <c r="D15" s="44">
        <f>'СЯаманд 2022 тайлан'!E114</f>
        <v>700000000</v>
      </c>
      <c r="E15" s="44">
        <v>1</v>
      </c>
      <c r="F15" s="44">
        <v>5</v>
      </c>
      <c r="G15" s="44"/>
      <c r="H15" s="45">
        <v>6</v>
      </c>
      <c r="I15" s="66">
        <v>2</v>
      </c>
      <c r="J15" s="44">
        <v>2</v>
      </c>
      <c r="K15" s="67">
        <v>1</v>
      </c>
      <c r="L15" s="68"/>
      <c r="M15" s="69">
        <v>7</v>
      </c>
      <c r="N15" s="70"/>
      <c r="O15" s="71">
        <v>5</v>
      </c>
      <c r="P15" s="44">
        <f>D15-S15</f>
        <v>608000000</v>
      </c>
      <c r="Q15" s="72">
        <v>608000000</v>
      </c>
      <c r="R15" s="68">
        <v>7</v>
      </c>
      <c r="S15" s="69">
        <v>92000000</v>
      </c>
      <c r="T15" s="73">
        <v>92000000</v>
      </c>
      <c r="U15" s="74"/>
      <c r="V15" s="66">
        <v>0</v>
      </c>
      <c r="W15" s="44">
        <v>0</v>
      </c>
      <c r="X15" s="44">
        <v>0</v>
      </c>
      <c r="Y15" s="44">
        <v>0</v>
      </c>
      <c r="Z15" s="44"/>
      <c r="AA15" s="44">
        <v>0</v>
      </c>
      <c r="AB15" s="44">
        <v>0</v>
      </c>
      <c r="AC15" s="45">
        <v>0</v>
      </c>
      <c r="AD15" s="75"/>
      <c r="AE15" s="76"/>
      <c r="AF15" s="76"/>
      <c r="AG15" s="76"/>
      <c r="AH15" s="76"/>
      <c r="AI15" s="76"/>
      <c r="AJ15" s="76"/>
      <c r="AK15" s="76"/>
      <c r="AL15" s="76"/>
      <c r="AM15" s="61"/>
      <c r="AN15" s="75"/>
      <c r="AO15" s="77"/>
      <c r="AP15" s="62">
        <f t="shared" si="0"/>
        <v>5</v>
      </c>
      <c r="AQ15" s="63">
        <f t="shared" si="1"/>
        <v>608000000</v>
      </c>
      <c r="AR15" s="62"/>
      <c r="AS15" s="63"/>
      <c r="AT15" s="250">
        <f t="shared" si="2"/>
        <v>0</v>
      </c>
      <c r="AU15" s="64">
        <f t="shared" si="3"/>
        <v>0</v>
      </c>
    </row>
    <row r="16" spans="1:47" ht="42.75" x14ac:dyDescent="0.2">
      <c r="A16" s="41">
        <v>5</v>
      </c>
      <c r="B16" s="42" t="s">
        <v>278</v>
      </c>
      <c r="C16" s="43">
        <v>24</v>
      </c>
      <c r="D16" s="44">
        <f>'СЯаманд 2022 тайлан'!E45</f>
        <v>6424664200</v>
      </c>
      <c r="E16" s="44">
        <v>14</v>
      </c>
      <c r="F16" s="44">
        <v>9</v>
      </c>
      <c r="G16" s="44">
        <v>1</v>
      </c>
      <c r="H16" s="45"/>
      <c r="I16" s="78">
        <v>6</v>
      </c>
      <c r="J16" s="79">
        <v>17</v>
      </c>
      <c r="K16" s="80">
        <v>1</v>
      </c>
      <c r="L16" s="81"/>
      <c r="M16" s="82"/>
      <c r="N16" s="83"/>
      <c r="O16" s="72">
        <v>24</v>
      </c>
      <c r="P16" s="44">
        <v>6424664200</v>
      </c>
      <c r="Q16" s="45">
        <v>4924664200</v>
      </c>
      <c r="R16" s="68"/>
      <c r="S16" s="69"/>
      <c r="T16" s="73"/>
      <c r="U16" s="74">
        <v>5</v>
      </c>
      <c r="V16" s="66">
        <v>1</v>
      </c>
      <c r="W16" s="44">
        <v>800000000</v>
      </c>
      <c r="X16" s="44">
        <v>4</v>
      </c>
      <c r="Y16" s="44">
        <f>57664200+200000000+97000000+60000000</f>
        <v>414664200</v>
      </c>
      <c r="Z16" s="44"/>
      <c r="AA16" s="44">
        <v>0</v>
      </c>
      <c r="AB16" s="44">
        <v>0</v>
      </c>
      <c r="AC16" s="45">
        <v>0</v>
      </c>
      <c r="AD16" s="75"/>
      <c r="AE16" s="76"/>
      <c r="AF16" s="76"/>
      <c r="AG16" s="76"/>
      <c r="AH16" s="76"/>
      <c r="AI16" s="76"/>
      <c r="AJ16" s="76"/>
      <c r="AK16" s="76"/>
      <c r="AL16" s="76"/>
      <c r="AM16" s="61"/>
      <c r="AN16" s="75"/>
      <c r="AO16" s="77"/>
      <c r="AP16" s="62">
        <f t="shared" si="0"/>
        <v>19</v>
      </c>
      <c r="AQ16" s="63">
        <f t="shared" si="1"/>
        <v>5210000000</v>
      </c>
      <c r="AR16" s="62"/>
      <c r="AS16" s="63"/>
      <c r="AT16" s="250">
        <f t="shared" si="2"/>
        <v>4</v>
      </c>
      <c r="AU16" s="64">
        <f t="shared" si="3"/>
        <v>3.90625E-3</v>
      </c>
    </row>
    <row r="17" spans="1:47" ht="28.5" x14ac:dyDescent="0.2">
      <c r="A17" s="41">
        <v>6</v>
      </c>
      <c r="B17" s="42" t="s">
        <v>321</v>
      </c>
      <c r="C17" s="43">
        <v>6</v>
      </c>
      <c r="D17" s="44">
        <f>'СЯаманд 2022 тайлан'!E100</f>
        <v>1206990800</v>
      </c>
      <c r="E17" s="44">
        <v>6</v>
      </c>
      <c r="F17" s="44"/>
      <c r="G17" s="44"/>
      <c r="H17" s="45"/>
      <c r="I17" s="78">
        <v>5</v>
      </c>
      <c r="J17" s="79">
        <v>1</v>
      </c>
      <c r="K17" s="80"/>
      <c r="L17" s="81"/>
      <c r="M17" s="82"/>
      <c r="N17" s="83"/>
      <c r="O17" s="84">
        <v>6</v>
      </c>
      <c r="P17" s="79">
        <v>1206990800</v>
      </c>
      <c r="Q17" s="85">
        <v>1206990800</v>
      </c>
      <c r="R17" s="81">
        <v>0</v>
      </c>
      <c r="S17" s="82"/>
      <c r="T17" s="86"/>
      <c r="U17" s="87">
        <v>3</v>
      </c>
      <c r="V17" s="78"/>
      <c r="W17" s="79"/>
      <c r="X17" s="79">
        <v>3</v>
      </c>
      <c r="Y17" s="79">
        <f>253990800+220000000+283000000</f>
        <v>756990800</v>
      </c>
      <c r="Z17" s="79"/>
      <c r="AA17" s="79"/>
      <c r="AB17" s="79"/>
      <c r="AC17" s="85"/>
      <c r="AD17" s="88"/>
      <c r="AE17" s="89"/>
      <c r="AF17" s="90"/>
      <c r="AG17" s="90"/>
      <c r="AH17" s="90"/>
      <c r="AI17" s="90"/>
      <c r="AJ17" s="90"/>
      <c r="AK17" s="90"/>
      <c r="AL17" s="90"/>
      <c r="AM17" s="91"/>
      <c r="AN17" s="88"/>
      <c r="AO17" s="92"/>
      <c r="AP17" s="62">
        <f t="shared" si="0"/>
        <v>3</v>
      </c>
      <c r="AQ17" s="63">
        <f t="shared" si="1"/>
        <v>450000000</v>
      </c>
      <c r="AR17" s="62"/>
      <c r="AS17" s="63"/>
      <c r="AT17" s="250">
        <f t="shared" si="2"/>
        <v>3</v>
      </c>
      <c r="AU17" s="64">
        <f t="shared" si="3"/>
        <v>4.1666666666666664E-2</v>
      </c>
    </row>
    <row r="18" spans="1:47" ht="61.5" customHeight="1" x14ac:dyDescent="0.2">
      <c r="A18" s="41">
        <v>7</v>
      </c>
      <c r="B18" s="42" t="s">
        <v>279</v>
      </c>
      <c r="C18" s="43">
        <v>1</v>
      </c>
      <c r="D18" s="44">
        <f>'СЯаманд 2022 тайлан'!E116</f>
        <v>867000000</v>
      </c>
      <c r="E18" s="44">
        <v>1</v>
      </c>
      <c r="F18" s="44">
        <v>0</v>
      </c>
      <c r="G18" s="44">
        <v>0</v>
      </c>
      <c r="H18" s="45">
        <v>0</v>
      </c>
      <c r="I18" s="78">
        <v>1</v>
      </c>
      <c r="J18" s="79">
        <v>0</v>
      </c>
      <c r="K18" s="80">
        <v>0</v>
      </c>
      <c r="L18" s="81">
        <v>0</v>
      </c>
      <c r="M18" s="82">
        <v>0</v>
      </c>
      <c r="N18" s="83">
        <v>0</v>
      </c>
      <c r="O18" s="84">
        <v>1</v>
      </c>
      <c r="P18" s="79">
        <v>867000000</v>
      </c>
      <c r="Q18" s="85">
        <v>867000000</v>
      </c>
      <c r="R18" s="81">
        <v>0</v>
      </c>
      <c r="S18" s="82">
        <v>0</v>
      </c>
      <c r="T18" s="86">
        <v>0</v>
      </c>
      <c r="U18" s="87">
        <v>1</v>
      </c>
      <c r="V18" s="78">
        <v>1</v>
      </c>
      <c r="W18" s="79">
        <v>867000000</v>
      </c>
      <c r="X18" s="79">
        <v>0</v>
      </c>
      <c r="Y18" s="79">
        <v>0</v>
      </c>
      <c r="Z18" s="79"/>
      <c r="AA18" s="79">
        <v>0</v>
      </c>
      <c r="AB18" s="79">
        <v>0</v>
      </c>
      <c r="AC18" s="85">
        <v>0</v>
      </c>
      <c r="AD18" s="88"/>
      <c r="AE18" s="89"/>
      <c r="AF18" s="90"/>
      <c r="AG18" s="90"/>
      <c r="AH18" s="90"/>
      <c r="AI18" s="90"/>
      <c r="AJ18" s="90"/>
      <c r="AK18" s="90"/>
      <c r="AL18" s="90"/>
      <c r="AM18" s="76"/>
      <c r="AN18" s="89"/>
      <c r="AO18" s="92"/>
      <c r="AP18" s="62">
        <f t="shared" si="0"/>
        <v>0</v>
      </c>
      <c r="AQ18" s="63">
        <f t="shared" si="1"/>
        <v>0</v>
      </c>
      <c r="AR18" s="62"/>
      <c r="AS18" s="63"/>
      <c r="AT18" s="250">
        <f t="shared" si="2"/>
        <v>0</v>
      </c>
      <c r="AU18" s="64">
        <f t="shared" si="3"/>
        <v>0.25</v>
      </c>
    </row>
    <row r="19" spans="1:47" ht="61.5" customHeight="1" thickBot="1" x14ac:dyDescent="0.25">
      <c r="A19" s="41">
        <v>8</v>
      </c>
      <c r="B19" s="200" t="s">
        <v>4</v>
      </c>
      <c r="C19" s="43">
        <v>1</v>
      </c>
      <c r="D19" s="44">
        <f>'СЯаманд 2022 тайлан'!E117</f>
        <v>1600000000</v>
      </c>
      <c r="E19" s="44"/>
      <c r="F19" s="44">
        <v>1</v>
      </c>
      <c r="G19" s="44"/>
      <c r="H19" s="45"/>
      <c r="I19" s="78">
        <v>1</v>
      </c>
      <c r="J19" s="79"/>
      <c r="K19" s="80"/>
      <c r="L19" s="81"/>
      <c r="M19" s="82"/>
      <c r="N19" s="83"/>
      <c r="O19" s="84">
        <v>1</v>
      </c>
      <c r="P19" s="79">
        <v>1600000000</v>
      </c>
      <c r="Q19" s="85">
        <v>1600000000</v>
      </c>
      <c r="R19" s="81"/>
      <c r="S19" s="82"/>
      <c r="T19" s="86"/>
      <c r="U19" s="87">
        <v>1</v>
      </c>
      <c r="V19" s="78">
        <v>1</v>
      </c>
      <c r="W19" s="79">
        <v>1600000000</v>
      </c>
      <c r="X19" s="79"/>
      <c r="Y19" s="79"/>
      <c r="Z19" s="79"/>
      <c r="AA19" s="79"/>
      <c r="AB19" s="79"/>
      <c r="AC19" s="85"/>
      <c r="AD19" s="88"/>
      <c r="AE19" s="89"/>
      <c r="AF19" s="90"/>
      <c r="AG19" s="201"/>
      <c r="AH19" s="90"/>
      <c r="AI19" s="90"/>
      <c r="AJ19" s="89"/>
      <c r="AK19" s="90"/>
      <c r="AL19" s="90"/>
      <c r="AM19" s="91"/>
      <c r="AN19" s="202"/>
      <c r="AO19" s="91"/>
      <c r="AP19" s="62">
        <f t="shared" si="0"/>
        <v>0</v>
      </c>
      <c r="AQ19" s="63">
        <f t="shared" si="1"/>
        <v>0</v>
      </c>
      <c r="AR19" s="203"/>
      <c r="AS19" s="204"/>
      <c r="AT19" s="250">
        <f t="shared" si="2"/>
        <v>0</v>
      </c>
      <c r="AU19" s="64">
        <f t="shared" si="3"/>
        <v>0.25</v>
      </c>
    </row>
    <row r="20" spans="1:47" s="122" customFormat="1" ht="34.5" customHeight="1" thickBot="1" x14ac:dyDescent="0.3">
      <c r="A20" s="392" t="s">
        <v>280</v>
      </c>
      <c r="B20" s="393"/>
      <c r="C20" s="93">
        <f>SUM(C12:C19)</f>
        <v>94</v>
      </c>
      <c r="D20" s="94">
        <f>SUM(D12:D19)</f>
        <v>53069795200</v>
      </c>
      <c r="E20" s="95">
        <f>SUM(E12:E18)</f>
        <v>68</v>
      </c>
      <c r="F20" s="93">
        <f>SUM(F12:F19)</f>
        <v>17</v>
      </c>
      <c r="G20" s="93">
        <f t="shared" ref="G20:AS20" si="4">SUM(G12:G18)</f>
        <v>2</v>
      </c>
      <c r="H20" s="96">
        <f t="shared" si="4"/>
        <v>7</v>
      </c>
      <c r="I20" s="97">
        <f>SUM(I12:I19)</f>
        <v>37</v>
      </c>
      <c r="J20" s="98">
        <f t="shared" si="4"/>
        <v>43</v>
      </c>
      <c r="K20" s="99">
        <f t="shared" si="4"/>
        <v>3</v>
      </c>
      <c r="L20" s="100">
        <f t="shared" si="4"/>
        <v>0</v>
      </c>
      <c r="M20" s="101">
        <f t="shared" si="4"/>
        <v>11</v>
      </c>
      <c r="N20" s="102">
        <f t="shared" si="4"/>
        <v>0</v>
      </c>
      <c r="O20" s="103">
        <f>SUM(O12:O19)</f>
        <v>83</v>
      </c>
      <c r="P20" s="104">
        <f>SUM(P12:P19)</f>
        <v>52914795200</v>
      </c>
      <c r="Q20" s="105">
        <f>SUM(Q12:Q19)</f>
        <v>28006624700</v>
      </c>
      <c r="R20" s="100">
        <f t="shared" si="4"/>
        <v>11</v>
      </c>
      <c r="S20" s="101">
        <f t="shared" si="4"/>
        <v>155000000</v>
      </c>
      <c r="T20" s="106">
        <f t="shared" si="4"/>
        <v>155000000</v>
      </c>
      <c r="U20" s="107">
        <f>SUM(U12:U19)</f>
        <v>24</v>
      </c>
      <c r="V20" s="108">
        <f>SUM(V12:V19)</f>
        <v>3</v>
      </c>
      <c r="W20" s="109">
        <f>SUM(W12:W19)</f>
        <v>3267000000</v>
      </c>
      <c r="X20" s="104">
        <f t="shared" si="4"/>
        <v>19</v>
      </c>
      <c r="Y20" s="104">
        <f>SUM(Y12:Y18)</f>
        <v>28426625500</v>
      </c>
      <c r="Z20" s="104">
        <f t="shared" si="4"/>
        <v>0</v>
      </c>
      <c r="AA20" s="104">
        <f>SUM(AA12:AA18)</f>
        <v>0</v>
      </c>
      <c r="AB20" s="104">
        <f t="shared" si="4"/>
        <v>2</v>
      </c>
      <c r="AC20" s="110">
        <f t="shared" si="4"/>
        <v>10534700000</v>
      </c>
      <c r="AD20" s="111">
        <f t="shared" si="4"/>
        <v>0</v>
      </c>
      <c r="AE20" s="112">
        <f t="shared" si="4"/>
        <v>0</v>
      </c>
      <c r="AF20" s="104">
        <f t="shared" si="4"/>
        <v>0</v>
      </c>
      <c r="AG20" s="110">
        <f t="shared" si="4"/>
        <v>0</v>
      </c>
      <c r="AH20" s="104">
        <f t="shared" si="4"/>
        <v>0</v>
      </c>
      <c r="AI20" s="104">
        <f t="shared" si="4"/>
        <v>0</v>
      </c>
      <c r="AJ20" s="113">
        <f>SUM(AJ12:AJ18)</f>
        <v>0</v>
      </c>
      <c r="AK20" s="109">
        <f t="shared" si="4"/>
        <v>0</v>
      </c>
      <c r="AL20" s="109">
        <f t="shared" si="4"/>
        <v>0</v>
      </c>
      <c r="AM20" s="114">
        <f t="shared" si="4"/>
        <v>0</v>
      </c>
      <c r="AN20" s="115">
        <f t="shared" si="4"/>
        <v>0</v>
      </c>
      <c r="AO20" s="116">
        <f t="shared" si="4"/>
        <v>0</v>
      </c>
      <c r="AP20" s="117">
        <f t="shared" si="4"/>
        <v>59</v>
      </c>
      <c r="AQ20" s="118">
        <f t="shared" si="4"/>
        <v>10686469700</v>
      </c>
      <c r="AR20" s="119">
        <f t="shared" si="4"/>
        <v>0</v>
      </c>
      <c r="AS20" s="120">
        <f t="shared" si="4"/>
        <v>0</v>
      </c>
      <c r="AT20" s="121">
        <f>SUM(AT12:AT19)</f>
        <v>21</v>
      </c>
      <c r="AU20" s="64">
        <f>SUM(AU12:AU19)/8</f>
        <v>8.9729582311036504E-2</v>
      </c>
    </row>
    <row r="21" spans="1:47" ht="26.25" customHeight="1" thickBot="1" x14ac:dyDescent="0.3">
      <c r="C21" s="17"/>
      <c r="D21" s="123"/>
      <c r="E21" s="123"/>
      <c r="F21" s="123"/>
      <c r="G21" s="123"/>
      <c r="H21" s="124">
        <f>+E20+F20+G20+H20</f>
        <v>94</v>
      </c>
      <c r="I21" s="125"/>
      <c r="J21" s="14"/>
      <c r="K21" s="126">
        <f>+I20+J20+K20</f>
        <v>83</v>
      </c>
      <c r="L21" s="127"/>
      <c r="M21" s="127"/>
      <c r="N21" s="128">
        <f>+L20+M20+N20</f>
        <v>11</v>
      </c>
      <c r="O21" s="129"/>
      <c r="P21" s="129"/>
      <c r="Q21" s="129"/>
      <c r="R21" s="130">
        <f>+O20+R20</f>
        <v>94</v>
      </c>
      <c r="S21" s="131">
        <f>+S20+P20</f>
        <v>53069795200</v>
      </c>
      <c r="T21" s="132">
        <f>+Q20+T20</f>
        <v>28161624700</v>
      </c>
      <c r="U21" s="133"/>
      <c r="V21" s="123"/>
      <c r="W21" s="123"/>
      <c r="AD21" s="134">
        <f>+V20+X20+Z20+AB20+AD20</f>
        <v>24</v>
      </c>
      <c r="AH21" s="135"/>
      <c r="AI21" s="135"/>
      <c r="AN21" s="23"/>
      <c r="AO21" s="136"/>
      <c r="AP21" s="136"/>
      <c r="AQ21" s="136"/>
      <c r="AR21" s="137">
        <f>+AP20+AR20</f>
        <v>59</v>
      </c>
      <c r="AS21" s="138">
        <f>+AQ20+AS20</f>
        <v>10686469700</v>
      </c>
      <c r="AT21" s="139">
        <f>+AD21-AT20</f>
        <v>3</v>
      </c>
      <c r="AU21" s="140"/>
    </row>
    <row r="22" spans="1:47" ht="25.5" customHeight="1" thickBot="1" x14ac:dyDescent="0.25">
      <c r="H22" s="141"/>
      <c r="I22" s="14"/>
      <c r="J22" s="14"/>
      <c r="K22" s="142"/>
      <c r="L22" s="143"/>
      <c r="M22" s="142"/>
      <c r="N22" s="144">
        <f>+K21+N21</f>
        <v>94</v>
      </c>
      <c r="O22" s="145"/>
      <c r="P22" s="145"/>
      <c r="Q22" s="145"/>
      <c r="R22" s="146">
        <f>+C20-R21</f>
        <v>0</v>
      </c>
      <c r="S22" s="147">
        <f>+S21-D20</f>
        <v>0</v>
      </c>
      <c r="T22" s="148"/>
      <c r="AD22" s="145"/>
      <c r="AN22" s="23"/>
      <c r="AO22" s="136"/>
      <c r="AP22" s="136"/>
      <c r="AQ22" s="136"/>
      <c r="AT22" s="22"/>
      <c r="AU22" s="149"/>
    </row>
    <row r="23" spans="1:47" ht="15" customHeight="1" thickBot="1" x14ac:dyDescent="0.25">
      <c r="H23" s="14"/>
      <c r="I23" s="14"/>
      <c r="J23" s="14"/>
      <c r="K23" s="150"/>
      <c r="L23" s="150"/>
      <c r="M23" s="150"/>
      <c r="N23" s="151"/>
      <c r="O23" s="152"/>
      <c r="P23" s="152"/>
      <c r="Q23" s="152"/>
      <c r="R23" s="145"/>
      <c r="S23" s="153"/>
      <c r="T23" s="148"/>
      <c r="AE23" s="23"/>
      <c r="AF23" s="23"/>
      <c r="AG23" s="23"/>
      <c r="AH23" s="23"/>
      <c r="AI23" s="23"/>
      <c r="AM23" s="303" t="s">
        <v>281</v>
      </c>
      <c r="AN23" s="154">
        <f>+V20+X20+Z20+AB20+AD20+AN20+AP20+AR20</f>
        <v>83</v>
      </c>
      <c r="AO23" s="155">
        <f>+W20+Y20+AA20+AC20+AE20+AO20+AQ20+AS20</f>
        <v>52914795200</v>
      </c>
      <c r="AP23" s="156"/>
      <c r="AQ23" s="156"/>
      <c r="AT23" s="22"/>
      <c r="AU23" s="157"/>
    </row>
    <row r="24" spans="1:47" ht="15" customHeight="1" x14ac:dyDescent="0.2">
      <c r="N24" s="145"/>
      <c r="O24" s="152"/>
      <c r="P24" s="152"/>
      <c r="Q24" s="152"/>
      <c r="R24" s="145"/>
      <c r="S24" s="153"/>
      <c r="T24" s="148"/>
      <c r="AM24" s="303"/>
      <c r="AN24" s="158">
        <f>+AN23-O20</f>
        <v>0</v>
      </c>
      <c r="AO24" s="159">
        <f>+AO23-P20</f>
        <v>0</v>
      </c>
      <c r="AP24" s="160"/>
      <c r="AQ24" s="160"/>
    </row>
    <row r="25" spans="1:47" ht="15" customHeight="1" x14ac:dyDescent="0.2">
      <c r="N25" s="145"/>
      <c r="O25" s="152"/>
      <c r="P25" s="152"/>
      <c r="Q25" s="152"/>
      <c r="R25" s="145"/>
      <c r="S25" s="153"/>
      <c r="T25" s="148"/>
      <c r="AN25" s="23"/>
      <c r="AO25" s="136"/>
      <c r="AP25" s="136"/>
      <c r="AQ25" s="136"/>
    </row>
    <row r="26" spans="1:47" ht="15" x14ac:dyDescent="0.25">
      <c r="A26" s="301" t="s">
        <v>198</v>
      </c>
      <c r="B26" s="301"/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N26" s="23"/>
      <c r="AO26" s="136"/>
      <c r="AP26" s="136"/>
      <c r="AQ26" s="136"/>
    </row>
    <row r="27" spans="1:47" ht="15" customHeight="1" x14ac:dyDescent="0.2">
      <c r="B27" s="304" t="s">
        <v>282</v>
      </c>
      <c r="C27" s="304" t="s">
        <v>250</v>
      </c>
      <c r="D27" s="306" t="s">
        <v>283</v>
      </c>
      <c r="E27" s="306"/>
      <c r="F27" s="306"/>
      <c r="G27" s="306"/>
      <c r="H27" s="306"/>
      <c r="I27" s="307" t="s">
        <v>241</v>
      </c>
      <c r="J27" s="307"/>
      <c r="K27" s="307"/>
      <c r="L27" s="307"/>
      <c r="M27" s="308" t="s">
        <v>284</v>
      </c>
      <c r="S27" s="309" t="s">
        <v>285</v>
      </c>
      <c r="T27" s="309"/>
      <c r="U27" s="309"/>
      <c r="V27" s="309"/>
      <c r="W27" s="309"/>
      <c r="X27" s="309"/>
      <c r="Y27" s="309"/>
      <c r="Z27" s="309"/>
      <c r="AA27" s="309"/>
      <c r="AB27" s="309"/>
    </row>
    <row r="28" spans="1:47" ht="24.75" customHeight="1" x14ac:dyDescent="0.2">
      <c r="B28" s="305"/>
      <c r="C28" s="305"/>
      <c r="D28" s="213" t="s">
        <v>286</v>
      </c>
      <c r="E28" s="308" t="s">
        <v>322</v>
      </c>
      <c r="F28" s="308"/>
      <c r="G28" s="308"/>
      <c r="H28" s="308"/>
      <c r="I28" s="214" t="s">
        <v>9</v>
      </c>
      <c r="J28" s="214" t="s">
        <v>5</v>
      </c>
      <c r="K28" s="214" t="s">
        <v>222</v>
      </c>
      <c r="L28" s="214" t="s">
        <v>287</v>
      </c>
      <c r="M28" s="308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</row>
    <row r="29" spans="1:47" ht="15" x14ac:dyDescent="0.2">
      <c r="B29" s="215" t="s">
        <v>6</v>
      </c>
      <c r="C29" s="216">
        <f>+I20</f>
        <v>37</v>
      </c>
      <c r="D29" s="217">
        <v>49174131000</v>
      </c>
      <c r="E29" s="321">
        <v>24265960500</v>
      </c>
      <c r="F29" s="321"/>
      <c r="G29" s="321"/>
      <c r="H29" s="321"/>
      <c r="I29" s="218">
        <v>32</v>
      </c>
      <c r="J29" s="218">
        <v>5</v>
      </c>
      <c r="K29" s="218"/>
      <c r="L29" s="218"/>
      <c r="M29" s="216">
        <f>+I29+J29+K29+L29</f>
        <v>37</v>
      </c>
      <c r="T29" s="23"/>
    </row>
    <row r="30" spans="1:47" ht="15" x14ac:dyDescent="0.2">
      <c r="B30" s="215" t="s">
        <v>255</v>
      </c>
      <c r="C30" s="216">
        <f>+J20</f>
        <v>43</v>
      </c>
      <c r="D30" s="217">
        <v>3386664200</v>
      </c>
      <c r="E30" s="321">
        <v>3386664200</v>
      </c>
      <c r="F30" s="321"/>
      <c r="G30" s="321"/>
      <c r="H30" s="321"/>
      <c r="I30" s="218">
        <v>34</v>
      </c>
      <c r="J30" s="218">
        <v>9</v>
      </c>
      <c r="K30" s="218"/>
      <c r="L30" s="218"/>
      <c r="M30" s="216">
        <f>+I30+J30+K30+L30</f>
        <v>43</v>
      </c>
    </row>
    <row r="31" spans="1:47" ht="15" x14ac:dyDescent="0.2">
      <c r="B31" s="215" t="s">
        <v>52</v>
      </c>
      <c r="C31" s="216">
        <f>+K20</f>
        <v>3</v>
      </c>
      <c r="D31" s="217">
        <v>354000000</v>
      </c>
      <c r="E31" s="321">
        <v>354000000</v>
      </c>
      <c r="F31" s="321"/>
      <c r="G31" s="321"/>
      <c r="H31" s="321"/>
      <c r="I31" s="218"/>
      <c r="J31" s="218"/>
      <c r="K31" s="218">
        <v>3</v>
      </c>
      <c r="L31" s="218"/>
      <c r="M31" s="216">
        <f>+I31+J31+K31+L31</f>
        <v>3</v>
      </c>
    </row>
    <row r="32" spans="1:47" ht="15" x14ac:dyDescent="0.2">
      <c r="B32" s="215" t="s">
        <v>81</v>
      </c>
      <c r="C32" s="216">
        <v>11</v>
      </c>
      <c r="D32" s="217">
        <v>155000000</v>
      </c>
      <c r="E32" s="383">
        <v>155000000</v>
      </c>
      <c r="F32" s="384"/>
      <c r="G32" s="384"/>
      <c r="H32" s="385"/>
      <c r="I32" s="218">
        <v>3</v>
      </c>
      <c r="J32" s="218">
        <v>3</v>
      </c>
      <c r="K32" s="218"/>
      <c r="L32" s="218">
        <v>5</v>
      </c>
      <c r="M32" s="216">
        <f>SUM(I32:L32)</f>
        <v>11</v>
      </c>
    </row>
    <row r="33" spans="2:42" ht="15.75" x14ac:dyDescent="0.25">
      <c r="B33" s="219" t="s">
        <v>288</v>
      </c>
      <c r="C33" s="220">
        <v>94</v>
      </c>
      <c r="D33" s="221">
        <f>D29+D30+D31+D32</f>
        <v>53069795200</v>
      </c>
      <c r="E33" s="322">
        <f t="shared" ref="E33" si="5">E29+E30+E31+E32</f>
        <v>28161624700</v>
      </c>
      <c r="F33" s="323"/>
      <c r="G33" s="323"/>
      <c r="H33" s="324"/>
      <c r="I33" s="222">
        <f>SUM(I29:I32)</f>
        <v>69</v>
      </c>
      <c r="J33" s="222">
        <v>17</v>
      </c>
      <c r="K33" s="222">
        <f>SUM(K29:K31)</f>
        <v>3</v>
      </c>
      <c r="L33" s="222">
        <v>5</v>
      </c>
      <c r="M33" s="220">
        <f>SUM(M29:M32)</f>
        <v>94</v>
      </c>
      <c r="N33" s="161"/>
      <c r="O33" s="161"/>
      <c r="P33" s="161"/>
      <c r="Q33" s="161"/>
      <c r="R33" s="161"/>
      <c r="S33" s="164" t="s">
        <v>199</v>
      </c>
      <c r="T33" s="161"/>
      <c r="U33" s="161"/>
      <c r="V33" s="161"/>
      <c r="W33" s="161"/>
      <c r="X33" s="161"/>
      <c r="Y33" s="161"/>
      <c r="Z33" s="161"/>
      <c r="AA33" s="161"/>
      <c r="AB33" s="161"/>
      <c r="AC33" s="161"/>
    </row>
    <row r="34" spans="2:42" ht="15" customHeight="1" x14ac:dyDescent="0.2">
      <c r="C34" s="23"/>
      <c r="D34" s="23"/>
      <c r="E34" s="319"/>
      <c r="F34" s="320"/>
      <c r="G34" s="320"/>
      <c r="H34" s="320"/>
      <c r="S34" s="309" t="s">
        <v>323</v>
      </c>
      <c r="T34" s="309"/>
      <c r="U34" s="309"/>
      <c r="V34" s="309"/>
      <c r="W34" s="309"/>
      <c r="X34" s="309"/>
      <c r="Y34" s="309"/>
      <c r="Z34" s="309"/>
      <c r="AA34" s="309"/>
      <c r="AB34" s="309"/>
    </row>
    <row r="36" spans="2:42" x14ac:dyDescent="0.2">
      <c r="U36" s="10"/>
    </row>
    <row r="37" spans="2:42" ht="15.75" x14ac:dyDescent="0.2">
      <c r="B37" s="304" t="s">
        <v>282</v>
      </c>
      <c r="C37" s="304" t="s">
        <v>250</v>
      </c>
      <c r="D37" s="306" t="s">
        <v>283</v>
      </c>
      <c r="E37" s="306"/>
      <c r="F37" s="306"/>
      <c r="G37" s="306"/>
      <c r="H37" s="306"/>
      <c r="I37" s="394" t="s">
        <v>241</v>
      </c>
      <c r="J37" s="394"/>
      <c r="K37" s="394"/>
      <c r="L37" s="394"/>
      <c r="M37" s="308" t="s">
        <v>284</v>
      </c>
      <c r="U37" s="10"/>
      <c r="AO37" s="154"/>
      <c r="AP37" s="155"/>
    </row>
    <row r="38" spans="2:42" ht="45" x14ac:dyDescent="0.2">
      <c r="B38" s="305"/>
      <c r="C38" s="305"/>
      <c r="D38" s="213" t="s">
        <v>286</v>
      </c>
      <c r="E38" s="308" t="s">
        <v>322</v>
      </c>
      <c r="F38" s="308"/>
      <c r="G38" s="308"/>
      <c r="H38" s="308"/>
      <c r="I38" s="223" t="s">
        <v>9</v>
      </c>
      <c r="J38" s="223" t="s">
        <v>5</v>
      </c>
      <c r="K38" s="223" t="s">
        <v>222</v>
      </c>
      <c r="L38" s="223" t="s">
        <v>287</v>
      </c>
      <c r="M38" s="308"/>
      <c r="U38" s="10"/>
      <c r="AO38" s="158"/>
      <c r="AP38" s="159"/>
    </row>
    <row r="39" spans="2:42" ht="15" x14ac:dyDescent="0.2">
      <c r="B39" s="224" t="s">
        <v>6</v>
      </c>
      <c r="C39" s="225">
        <v>37</v>
      </c>
      <c r="D39" s="226">
        <v>49174131000</v>
      </c>
      <c r="E39" s="395">
        <v>24265960500</v>
      </c>
      <c r="F39" s="395"/>
      <c r="G39" s="395"/>
      <c r="H39" s="395"/>
      <c r="I39" s="227">
        <v>32</v>
      </c>
      <c r="J39" s="227">
        <v>5</v>
      </c>
      <c r="K39" s="227"/>
      <c r="L39" s="227"/>
      <c r="M39" s="216">
        <f>+I39+J39+K39+L39</f>
        <v>37</v>
      </c>
      <c r="U39" s="10"/>
    </row>
    <row r="40" spans="2:42" ht="15" x14ac:dyDescent="0.2">
      <c r="B40" s="228" t="s">
        <v>349</v>
      </c>
      <c r="C40" s="229">
        <v>5</v>
      </c>
      <c r="D40" s="230">
        <v>2080000000</v>
      </c>
      <c r="E40" s="403">
        <v>2080000000</v>
      </c>
      <c r="F40" s="404"/>
      <c r="G40" s="404"/>
      <c r="H40" s="405"/>
      <c r="I40" s="227"/>
      <c r="J40" s="227"/>
      <c r="K40" s="227"/>
      <c r="L40" s="227"/>
      <c r="M40" s="216"/>
      <c r="U40" s="10"/>
    </row>
    <row r="41" spans="2:42" ht="15" x14ac:dyDescent="0.2">
      <c r="B41" s="228" t="s">
        <v>350</v>
      </c>
      <c r="C41" s="229">
        <v>32</v>
      </c>
      <c r="D41" s="230">
        <f>D39-D40</f>
        <v>47094131000</v>
      </c>
      <c r="E41" s="403">
        <f t="shared" ref="E41" si="6">E39-E40</f>
        <v>22185960500</v>
      </c>
      <c r="F41" s="404"/>
      <c r="G41" s="404"/>
      <c r="H41" s="405"/>
      <c r="I41" s="227"/>
      <c r="J41" s="227"/>
      <c r="K41" s="227"/>
      <c r="L41" s="227"/>
      <c r="M41" s="216"/>
      <c r="U41" s="10"/>
    </row>
    <row r="42" spans="2:42" ht="15" x14ac:dyDescent="0.2">
      <c r="B42" s="224" t="s">
        <v>255</v>
      </c>
      <c r="C42" s="225">
        <v>43</v>
      </c>
      <c r="D42" s="231">
        <v>3386664200</v>
      </c>
      <c r="E42" s="396">
        <v>3386664200</v>
      </c>
      <c r="F42" s="396"/>
      <c r="G42" s="396"/>
      <c r="H42" s="396"/>
      <c r="I42" s="227">
        <v>34</v>
      </c>
      <c r="J42" s="227">
        <v>9</v>
      </c>
      <c r="K42" s="227"/>
      <c r="L42" s="227"/>
      <c r="M42" s="216">
        <f>+I42+J42+K42+L42</f>
        <v>43</v>
      </c>
      <c r="U42" s="10"/>
    </row>
    <row r="43" spans="2:42" ht="15" x14ac:dyDescent="0.2">
      <c r="B43" s="228" t="s">
        <v>351</v>
      </c>
      <c r="C43" s="229">
        <v>9</v>
      </c>
      <c r="D43" s="232">
        <v>524000000</v>
      </c>
      <c r="E43" s="406">
        <v>524000000</v>
      </c>
      <c r="F43" s="407"/>
      <c r="G43" s="407"/>
      <c r="H43" s="408"/>
      <c r="I43" s="227"/>
      <c r="J43" s="227"/>
      <c r="K43" s="227"/>
      <c r="L43" s="227"/>
      <c r="M43" s="216"/>
      <c r="U43" s="10"/>
    </row>
    <row r="44" spans="2:42" ht="15" x14ac:dyDescent="0.2">
      <c r="B44" s="228" t="s">
        <v>352</v>
      </c>
      <c r="C44" s="229">
        <v>34</v>
      </c>
      <c r="D44" s="232">
        <f>D42-D43</f>
        <v>2862664200</v>
      </c>
      <c r="E44" s="406">
        <v>2862664200</v>
      </c>
      <c r="F44" s="407"/>
      <c r="G44" s="407"/>
      <c r="H44" s="408"/>
      <c r="I44" s="227"/>
      <c r="J44" s="227"/>
      <c r="K44" s="227"/>
      <c r="L44" s="227"/>
      <c r="M44" s="216"/>
      <c r="U44" s="10"/>
    </row>
    <row r="45" spans="2:42" ht="15" x14ac:dyDescent="0.2">
      <c r="B45" s="224" t="s">
        <v>52</v>
      </c>
      <c r="C45" s="225">
        <v>3</v>
      </c>
      <c r="D45" s="231">
        <v>354000000</v>
      </c>
      <c r="E45" s="396">
        <v>354000000</v>
      </c>
      <c r="F45" s="396"/>
      <c r="G45" s="396"/>
      <c r="H45" s="396"/>
      <c r="I45" s="227"/>
      <c r="J45" s="227"/>
      <c r="K45" s="227">
        <v>3</v>
      </c>
      <c r="L45" s="227"/>
      <c r="M45" s="216">
        <f>+I45+J45+K45+L45</f>
        <v>3</v>
      </c>
      <c r="U45" s="10"/>
    </row>
    <row r="46" spans="2:42" ht="15" x14ac:dyDescent="0.2">
      <c r="B46" s="224" t="s">
        <v>81</v>
      </c>
      <c r="C46" s="225">
        <v>11</v>
      </c>
      <c r="D46" s="231">
        <v>155000000</v>
      </c>
      <c r="E46" s="397">
        <v>155000000</v>
      </c>
      <c r="F46" s="398"/>
      <c r="G46" s="398"/>
      <c r="H46" s="399"/>
      <c r="I46" s="227">
        <v>3</v>
      </c>
      <c r="J46" s="227">
        <v>3</v>
      </c>
      <c r="K46" s="227"/>
      <c r="L46" s="227">
        <v>5</v>
      </c>
      <c r="M46" s="216">
        <f>SUM(I46:L46)</f>
        <v>11</v>
      </c>
      <c r="U46" s="10"/>
    </row>
    <row r="47" spans="2:42" ht="15" x14ac:dyDescent="0.2">
      <c r="B47" s="233" t="s">
        <v>354</v>
      </c>
      <c r="C47" s="234">
        <v>3</v>
      </c>
      <c r="D47" s="235">
        <v>55000000</v>
      </c>
      <c r="E47" s="409">
        <v>55000000</v>
      </c>
      <c r="F47" s="410"/>
      <c r="G47" s="410"/>
      <c r="H47" s="411"/>
      <c r="I47" s="227"/>
      <c r="J47" s="227"/>
      <c r="K47" s="227"/>
      <c r="L47" s="227"/>
      <c r="M47" s="216"/>
      <c r="U47" s="10"/>
    </row>
    <row r="48" spans="2:42" ht="15" x14ac:dyDescent="0.2">
      <c r="B48" s="233" t="s">
        <v>355</v>
      </c>
      <c r="C48" s="234">
        <v>3</v>
      </c>
      <c r="D48" s="235">
        <v>43000000</v>
      </c>
      <c r="E48" s="409">
        <v>43000000</v>
      </c>
      <c r="F48" s="410"/>
      <c r="G48" s="410"/>
      <c r="H48" s="411"/>
      <c r="I48" s="227"/>
      <c r="J48" s="227"/>
      <c r="K48" s="227"/>
      <c r="L48" s="227"/>
      <c r="M48" s="216"/>
      <c r="U48" s="10"/>
    </row>
    <row r="49" spans="2:21" ht="15" x14ac:dyDescent="0.2">
      <c r="B49" s="233" t="s">
        <v>356</v>
      </c>
      <c r="C49" s="234">
        <v>5</v>
      </c>
      <c r="D49" s="235">
        <v>57000000</v>
      </c>
      <c r="E49" s="409">
        <v>57000000</v>
      </c>
      <c r="F49" s="410"/>
      <c r="G49" s="410"/>
      <c r="H49" s="411"/>
      <c r="I49" s="227"/>
      <c r="J49" s="227"/>
      <c r="K49" s="227"/>
      <c r="L49" s="227"/>
      <c r="M49" s="216"/>
      <c r="U49" s="10"/>
    </row>
    <row r="50" spans="2:21" ht="15.75" x14ac:dyDescent="0.25">
      <c r="B50" s="238" t="s">
        <v>357</v>
      </c>
      <c r="C50" s="236">
        <f>C39+C42+C45+C46</f>
        <v>94</v>
      </c>
      <c r="D50" s="221">
        <f>D39+D42+D45+D46</f>
        <v>53069795200</v>
      </c>
      <c r="E50" s="400">
        <f>E39+E42+E45+E46</f>
        <v>28161624700</v>
      </c>
      <c r="F50" s="401"/>
      <c r="G50" s="401"/>
      <c r="H50" s="402"/>
      <c r="I50" s="237">
        <f>SUM(I39:I49)</f>
        <v>69</v>
      </c>
      <c r="J50" s="237">
        <f>SUM(J39:J49)</f>
        <v>17</v>
      </c>
      <c r="K50" s="237">
        <f>SUM(K39:K45)</f>
        <v>3</v>
      </c>
      <c r="L50" s="237">
        <v>5</v>
      </c>
      <c r="M50" s="220">
        <f>SUM(M39:M46)</f>
        <v>94</v>
      </c>
      <c r="U50" s="10"/>
    </row>
    <row r="52" spans="2:21" x14ac:dyDescent="0.2">
      <c r="D52" s="23">
        <f>D40+D43+D47</f>
        <v>2659000000</v>
      </c>
    </row>
    <row r="53" spans="2:21" x14ac:dyDescent="0.2">
      <c r="D53" s="23">
        <f>D41+D44+D48</f>
        <v>49999795200</v>
      </c>
    </row>
    <row r="55" spans="2:21" ht="15.75" thickBot="1" x14ac:dyDescent="0.3">
      <c r="B55" s="241" t="s">
        <v>5</v>
      </c>
      <c r="C55" s="242">
        <f>C56+C57+C58</f>
        <v>17</v>
      </c>
      <c r="D55" s="243">
        <f>D58+D57+D56</f>
        <v>2659000000</v>
      </c>
      <c r="E55" s="412">
        <f>E56+E57+E58</f>
        <v>2659000000</v>
      </c>
      <c r="F55" s="413"/>
      <c r="G55" s="413"/>
      <c r="H55" s="414"/>
      <c r="I55" s="22"/>
      <c r="J55" s="22"/>
      <c r="K55" s="22"/>
      <c r="L55" s="22"/>
      <c r="M55" s="22"/>
    </row>
    <row r="56" spans="2:21" x14ac:dyDescent="0.2">
      <c r="B56" s="239" t="s">
        <v>6</v>
      </c>
      <c r="C56" s="240">
        <v>5</v>
      </c>
      <c r="D56" s="165">
        <v>2080000000</v>
      </c>
      <c r="E56" s="415">
        <v>2080000000</v>
      </c>
      <c r="F56" s="416"/>
      <c r="G56" s="416"/>
      <c r="H56" s="417"/>
      <c r="I56" s="22"/>
      <c r="J56" s="22"/>
      <c r="K56" s="22"/>
      <c r="L56" s="22"/>
      <c r="M56" s="22"/>
    </row>
    <row r="57" spans="2:21" x14ac:dyDescent="0.2">
      <c r="B57" s="212" t="s">
        <v>255</v>
      </c>
      <c r="C57" s="15">
        <v>9</v>
      </c>
      <c r="D57" s="163">
        <v>524000000</v>
      </c>
      <c r="E57" s="418">
        <v>524000000</v>
      </c>
      <c r="F57" s="419"/>
      <c r="G57" s="419"/>
      <c r="H57" s="420"/>
      <c r="I57" s="22"/>
      <c r="J57" s="22"/>
      <c r="K57" s="22"/>
      <c r="L57" s="22"/>
      <c r="M57" s="22"/>
    </row>
    <row r="58" spans="2:21" x14ac:dyDescent="0.2">
      <c r="B58" s="212" t="s">
        <v>81</v>
      </c>
      <c r="C58" s="15">
        <v>3</v>
      </c>
      <c r="D58" s="163">
        <v>55000000</v>
      </c>
      <c r="E58" s="418">
        <v>55000000</v>
      </c>
      <c r="F58" s="419"/>
      <c r="G58" s="419"/>
      <c r="H58" s="420"/>
      <c r="I58" s="22"/>
      <c r="J58" s="22"/>
      <c r="K58" s="22"/>
      <c r="L58" s="22"/>
      <c r="M58" s="22"/>
    </row>
    <row r="59" spans="2:21" ht="15.75" thickBot="1" x14ac:dyDescent="0.3">
      <c r="B59" s="241" t="s">
        <v>358</v>
      </c>
      <c r="C59" s="242">
        <f>C60+C61+C62</f>
        <v>69</v>
      </c>
      <c r="D59" s="243">
        <f>D60+D61+D62</f>
        <v>49999795200</v>
      </c>
      <c r="E59" s="412">
        <f>E62+E61+E60</f>
        <v>25091624700</v>
      </c>
      <c r="F59" s="413"/>
      <c r="G59" s="413"/>
      <c r="H59" s="414"/>
      <c r="I59" s="22"/>
      <c r="J59" s="22"/>
      <c r="K59" s="22"/>
      <c r="L59" s="22"/>
      <c r="M59" s="22"/>
    </row>
    <row r="60" spans="2:21" x14ac:dyDescent="0.2">
      <c r="B60" s="239" t="s">
        <v>6</v>
      </c>
      <c r="C60" s="240">
        <v>32</v>
      </c>
      <c r="D60" s="165">
        <f>D41</f>
        <v>47094131000</v>
      </c>
      <c r="E60" s="415">
        <v>22185960500</v>
      </c>
      <c r="F60" s="416"/>
      <c r="G60" s="416"/>
      <c r="H60" s="417"/>
      <c r="I60" s="22"/>
      <c r="J60" s="22"/>
      <c r="K60" s="22"/>
      <c r="L60" s="22"/>
      <c r="M60" s="22"/>
    </row>
    <row r="61" spans="2:21" x14ac:dyDescent="0.2">
      <c r="B61" s="212" t="s">
        <v>255</v>
      </c>
      <c r="C61" s="15">
        <v>34</v>
      </c>
      <c r="D61" s="163">
        <f>D44</f>
        <v>2862664200</v>
      </c>
      <c r="E61" s="418">
        <v>2862664200</v>
      </c>
      <c r="F61" s="419"/>
      <c r="G61" s="419"/>
      <c r="H61" s="420"/>
      <c r="I61" s="22"/>
      <c r="J61" s="22"/>
      <c r="K61" s="22"/>
      <c r="L61" s="22"/>
      <c r="M61" s="22"/>
    </row>
    <row r="62" spans="2:21" x14ac:dyDescent="0.2">
      <c r="B62" s="212" t="s">
        <v>81</v>
      </c>
      <c r="C62" s="15">
        <v>3</v>
      </c>
      <c r="D62" s="163">
        <v>43000000</v>
      </c>
      <c r="E62" s="418">
        <v>43000000</v>
      </c>
      <c r="F62" s="419"/>
      <c r="G62" s="419"/>
      <c r="H62" s="420"/>
      <c r="I62" s="22"/>
      <c r="J62" s="22"/>
      <c r="K62" s="22"/>
      <c r="L62" s="22"/>
      <c r="M62" s="22"/>
    </row>
    <row r="63" spans="2:21" ht="15.75" thickBot="1" x14ac:dyDescent="0.3">
      <c r="B63" s="241" t="s">
        <v>324</v>
      </c>
      <c r="C63" s="242">
        <v>3</v>
      </c>
      <c r="D63" s="243">
        <v>354000000</v>
      </c>
      <c r="E63" s="412">
        <v>354000000</v>
      </c>
      <c r="F63" s="413"/>
      <c r="G63" s="413"/>
      <c r="H63" s="414"/>
      <c r="I63" s="22"/>
      <c r="J63" s="22"/>
      <c r="K63" s="22"/>
      <c r="L63" s="22"/>
      <c r="M63" s="22"/>
    </row>
    <row r="64" spans="2:21" ht="15.75" thickBot="1" x14ac:dyDescent="0.3">
      <c r="B64" s="244" t="s">
        <v>359</v>
      </c>
      <c r="C64" s="244">
        <v>5</v>
      </c>
      <c r="D64" s="245">
        <v>57000000</v>
      </c>
      <c r="E64" s="423">
        <v>57000000</v>
      </c>
      <c r="F64" s="424"/>
      <c r="G64" s="424"/>
      <c r="H64" s="425"/>
    </row>
    <row r="65" spans="2:8" ht="15.75" thickBot="1" x14ac:dyDescent="0.3">
      <c r="B65" s="246" t="s">
        <v>360</v>
      </c>
      <c r="C65" s="246">
        <f>C64+C63+C59+C55</f>
        <v>94</v>
      </c>
      <c r="D65" s="247">
        <f>D64+D63+D59+D55</f>
        <v>53069795200</v>
      </c>
      <c r="E65" s="421">
        <f>E64+E63+E59+E55</f>
        <v>28161624700</v>
      </c>
      <c r="F65" s="422"/>
      <c r="G65" s="422"/>
      <c r="H65" s="422"/>
    </row>
    <row r="67" spans="2:8" x14ac:dyDescent="0.2">
      <c r="C67" s="166"/>
      <c r="D67" s="23"/>
      <c r="E67" s="319"/>
      <c r="F67" s="320"/>
      <c r="G67" s="320"/>
      <c r="H67" s="320"/>
    </row>
  </sheetData>
  <mergeCells count="95">
    <mergeCell ref="E65:H65"/>
    <mergeCell ref="E60:H60"/>
    <mergeCell ref="E61:H61"/>
    <mergeCell ref="E62:H62"/>
    <mergeCell ref="E63:H63"/>
    <mergeCell ref="E64:H64"/>
    <mergeCell ref="E55:H55"/>
    <mergeCell ref="E56:H56"/>
    <mergeCell ref="E57:H57"/>
    <mergeCell ref="E58:H58"/>
    <mergeCell ref="E59:H59"/>
    <mergeCell ref="E45:H45"/>
    <mergeCell ref="E46:H46"/>
    <mergeCell ref="E50:H50"/>
    <mergeCell ref="E40:H40"/>
    <mergeCell ref="E41:H41"/>
    <mergeCell ref="E43:H43"/>
    <mergeCell ref="E44:H44"/>
    <mergeCell ref="E47:H47"/>
    <mergeCell ref="E48:H48"/>
    <mergeCell ref="E49:H49"/>
    <mergeCell ref="I37:L37"/>
    <mergeCell ref="M37:M38"/>
    <mergeCell ref="E38:H38"/>
    <mergeCell ref="E39:H39"/>
    <mergeCell ref="E42:H42"/>
    <mergeCell ref="B37:B38"/>
    <mergeCell ref="C37:C38"/>
    <mergeCell ref="D37:H37"/>
    <mergeCell ref="E34:H34"/>
    <mergeCell ref="A20:B20"/>
    <mergeCell ref="A1:AT1"/>
    <mergeCell ref="A4:AT4"/>
    <mergeCell ref="A5:AT5"/>
    <mergeCell ref="A7:A11"/>
    <mergeCell ref="B7:B11"/>
    <mergeCell ref="C7:D8"/>
    <mergeCell ref="E7:H8"/>
    <mergeCell ref="I7:N7"/>
    <mergeCell ref="O7:Q8"/>
    <mergeCell ref="R7:T7"/>
    <mergeCell ref="H9:H11"/>
    <mergeCell ref="C9:C11"/>
    <mergeCell ref="D9:D11"/>
    <mergeCell ref="E9:E11"/>
    <mergeCell ref="F9:F11"/>
    <mergeCell ref="AU7:AU11"/>
    <mergeCell ref="I8:K8"/>
    <mergeCell ref="L8:N8"/>
    <mergeCell ref="R8:R11"/>
    <mergeCell ref="I9:I11"/>
    <mergeCell ref="J9:J11"/>
    <mergeCell ref="U7:U11"/>
    <mergeCell ref="V7:AO8"/>
    <mergeCell ref="AP7:AS8"/>
    <mergeCell ref="AT7:AT11"/>
    <mergeCell ref="Z9:AA10"/>
    <mergeCell ref="K9:K11"/>
    <mergeCell ref="L9:L11"/>
    <mergeCell ref="M9:M11"/>
    <mergeCell ref="N9:N11"/>
    <mergeCell ref="AD9:AO9"/>
    <mergeCell ref="AP9:AQ10"/>
    <mergeCell ref="AR9:AS10"/>
    <mergeCell ref="AD10:AE10"/>
    <mergeCell ref="AF10:AG10"/>
    <mergeCell ref="AH10:AI10"/>
    <mergeCell ref="AJ10:AK10"/>
    <mergeCell ref="AL10:AM10"/>
    <mergeCell ref="AN10:AO10"/>
    <mergeCell ref="O9:O11"/>
    <mergeCell ref="P9:P11"/>
    <mergeCell ref="Q9:Q11"/>
    <mergeCell ref="E67:H67"/>
    <mergeCell ref="S34:AB34"/>
    <mergeCell ref="E29:H29"/>
    <mergeCell ref="E30:H30"/>
    <mergeCell ref="E31:H31"/>
    <mergeCell ref="E33:H33"/>
    <mergeCell ref="V9:W10"/>
    <mergeCell ref="X9:Y10"/>
    <mergeCell ref="AB9:AC10"/>
    <mergeCell ref="S9:S11"/>
    <mergeCell ref="T9:T11"/>
    <mergeCell ref="G9:G11"/>
    <mergeCell ref="E32:H32"/>
    <mergeCell ref="AM23:AM24"/>
    <mergeCell ref="A26:S26"/>
    <mergeCell ref="B27:B28"/>
    <mergeCell ref="C27:C28"/>
    <mergeCell ref="D27:H27"/>
    <mergeCell ref="I27:L27"/>
    <mergeCell ref="M27:M28"/>
    <mergeCell ref="S27:AB27"/>
    <mergeCell ref="E28:H28"/>
  </mergeCells>
  <pageMargins left="0.25" right="0.25" top="0.75" bottom="0.75" header="0.3" footer="0.3"/>
  <pageSetup paperSize="9" scale="31" fitToWidth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zoomScale="60" zoomScaleNormal="60" workbookViewId="0">
      <pane ySplit="5" topLeftCell="A6" activePane="bottomLeft" state="frozen"/>
      <selection pane="bottomLeft" activeCell="Z18" sqref="Z18"/>
    </sheetView>
  </sheetViews>
  <sheetFormatPr defaultRowHeight="14.25" x14ac:dyDescent="0.2"/>
  <cols>
    <col min="1" max="1" width="4.28515625" style="10" customWidth="1"/>
    <col min="2" max="2" width="15.85546875" style="261" customWidth="1"/>
    <col min="3" max="3" width="9.140625" style="261"/>
    <col min="4" max="4" width="17" style="262" bestFit="1" customWidth="1"/>
    <col min="5" max="9" width="6.28515625" style="10" customWidth="1"/>
    <col min="10" max="10" width="5.28515625" style="262" customWidth="1"/>
    <col min="11" max="12" width="6.28515625" style="262" customWidth="1"/>
    <col min="13" max="13" width="3" style="10" customWidth="1"/>
    <col min="14" max="14" width="9.140625" style="10"/>
    <col min="15" max="15" width="16.85546875" style="10" customWidth="1"/>
    <col min="16" max="16384" width="9.140625" style="10"/>
  </cols>
  <sheetData>
    <row r="1" spans="1:39" ht="14.25" customHeight="1" x14ac:dyDescent="0.2">
      <c r="E1" s="273"/>
      <c r="F1" s="273"/>
      <c r="G1" s="273"/>
      <c r="H1" s="273"/>
      <c r="M1" s="274"/>
      <c r="N1" s="366" t="s">
        <v>245</v>
      </c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8"/>
      <c r="AH1" s="372" t="s">
        <v>246</v>
      </c>
      <c r="AI1" s="372"/>
      <c r="AJ1" s="372"/>
      <c r="AK1" s="311"/>
      <c r="AL1" s="375" t="s">
        <v>247</v>
      </c>
      <c r="AM1" s="354" t="s">
        <v>248</v>
      </c>
    </row>
    <row r="2" spans="1:39" s="181" customFormat="1" ht="14.25" customHeight="1" x14ac:dyDescent="0.25">
      <c r="E2" s="273"/>
      <c r="F2" s="273"/>
      <c r="G2" s="273"/>
      <c r="H2" s="273"/>
      <c r="M2" s="275"/>
      <c r="N2" s="369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1"/>
      <c r="AH2" s="373"/>
      <c r="AI2" s="373"/>
      <c r="AJ2" s="373"/>
      <c r="AK2" s="374"/>
      <c r="AL2" s="376"/>
      <c r="AM2" s="354"/>
    </row>
    <row r="3" spans="1:39" s="181" customFormat="1" ht="15" customHeight="1" thickBot="1" x14ac:dyDescent="0.3">
      <c r="A3" s="428" t="s">
        <v>0</v>
      </c>
      <c r="B3" s="428" t="s">
        <v>377</v>
      </c>
      <c r="C3" s="386" t="s">
        <v>406</v>
      </c>
      <c r="D3" s="429" t="s">
        <v>283</v>
      </c>
      <c r="E3" s="386" t="s">
        <v>241</v>
      </c>
      <c r="F3" s="386"/>
      <c r="G3" s="386"/>
      <c r="H3" s="386"/>
      <c r="I3" s="428" t="s">
        <v>282</v>
      </c>
      <c r="J3" s="428"/>
      <c r="K3" s="428"/>
      <c r="L3" s="428"/>
      <c r="M3" s="427" t="s">
        <v>244</v>
      </c>
      <c r="N3" s="330" t="s">
        <v>259</v>
      </c>
      <c r="O3" s="303"/>
      <c r="P3" s="328" t="s">
        <v>260</v>
      </c>
      <c r="Q3" s="303"/>
      <c r="R3" s="328" t="s">
        <v>261</v>
      </c>
      <c r="S3" s="303"/>
      <c r="T3" s="328" t="s">
        <v>262</v>
      </c>
      <c r="U3" s="330"/>
      <c r="V3" s="332" t="s">
        <v>263</v>
      </c>
      <c r="W3" s="333"/>
      <c r="X3" s="333"/>
      <c r="Y3" s="333"/>
      <c r="Z3" s="333"/>
      <c r="AA3" s="333"/>
      <c r="AB3" s="333"/>
      <c r="AC3" s="333"/>
      <c r="AD3" s="333"/>
      <c r="AE3" s="333"/>
      <c r="AF3" s="334"/>
      <c r="AG3" s="335"/>
      <c r="AH3" s="336" t="s">
        <v>374</v>
      </c>
      <c r="AI3" s="337"/>
      <c r="AJ3" s="340" t="s">
        <v>264</v>
      </c>
      <c r="AK3" s="337"/>
      <c r="AL3" s="376"/>
      <c r="AM3" s="354"/>
    </row>
    <row r="4" spans="1:39" ht="85.5" customHeight="1" x14ac:dyDescent="0.2">
      <c r="A4" s="428"/>
      <c r="B4" s="428"/>
      <c r="C4" s="386"/>
      <c r="D4" s="429"/>
      <c r="E4" s="386"/>
      <c r="F4" s="386"/>
      <c r="G4" s="386"/>
      <c r="H4" s="386"/>
      <c r="I4" s="428"/>
      <c r="J4" s="428"/>
      <c r="K4" s="428"/>
      <c r="L4" s="428"/>
      <c r="M4" s="427"/>
      <c r="N4" s="331"/>
      <c r="O4" s="327"/>
      <c r="P4" s="329"/>
      <c r="Q4" s="327"/>
      <c r="R4" s="329"/>
      <c r="S4" s="327"/>
      <c r="T4" s="329"/>
      <c r="U4" s="331"/>
      <c r="V4" s="332" t="s">
        <v>265</v>
      </c>
      <c r="W4" s="333"/>
      <c r="X4" s="342" t="s">
        <v>266</v>
      </c>
      <c r="Y4" s="342"/>
      <c r="Z4" s="343" t="s">
        <v>267</v>
      </c>
      <c r="AA4" s="344"/>
      <c r="AB4" s="333" t="s">
        <v>268</v>
      </c>
      <c r="AC4" s="345"/>
      <c r="AD4" s="346" t="s">
        <v>269</v>
      </c>
      <c r="AE4" s="347"/>
      <c r="AF4" s="348" t="s">
        <v>270</v>
      </c>
      <c r="AG4" s="349"/>
      <c r="AH4" s="338"/>
      <c r="AI4" s="339"/>
      <c r="AJ4" s="341"/>
      <c r="AK4" s="339"/>
      <c r="AL4" s="376"/>
      <c r="AM4" s="354"/>
    </row>
    <row r="5" spans="1:39" ht="100.5" customHeight="1" x14ac:dyDescent="0.2">
      <c r="A5" s="428"/>
      <c r="B5" s="428"/>
      <c r="C5" s="386"/>
      <c r="D5" s="429"/>
      <c r="E5" s="277" t="s">
        <v>9</v>
      </c>
      <c r="F5" s="277" t="s">
        <v>5</v>
      </c>
      <c r="G5" s="277" t="s">
        <v>222</v>
      </c>
      <c r="H5" s="277" t="s">
        <v>254</v>
      </c>
      <c r="I5" s="255" t="s">
        <v>6</v>
      </c>
      <c r="J5" s="264" t="s">
        <v>255</v>
      </c>
      <c r="K5" s="264" t="s">
        <v>324</v>
      </c>
      <c r="L5" s="264" t="s">
        <v>81</v>
      </c>
      <c r="M5" s="427"/>
      <c r="N5" s="276" t="s">
        <v>250</v>
      </c>
      <c r="O5" s="265" t="s">
        <v>253</v>
      </c>
      <c r="P5" s="265" t="s">
        <v>250</v>
      </c>
      <c r="Q5" s="265" t="s">
        <v>253</v>
      </c>
      <c r="R5" s="265" t="s">
        <v>250</v>
      </c>
      <c r="S5" s="265" t="s">
        <v>253</v>
      </c>
      <c r="T5" s="265" t="s">
        <v>250</v>
      </c>
      <c r="U5" s="266" t="s">
        <v>253</v>
      </c>
      <c r="V5" s="267" t="s">
        <v>250</v>
      </c>
      <c r="W5" s="268" t="s">
        <v>271</v>
      </c>
      <c r="X5" s="269" t="s">
        <v>250</v>
      </c>
      <c r="Y5" s="269" t="s">
        <v>253</v>
      </c>
      <c r="Z5" s="269" t="s">
        <v>250</v>
      </c>
      <c r="AA5" s="269" t="s">
        <v>253</v>
      </c>
      <c r="AB5" s="270" t="s">
        <v>250</v>
      </c>
      <c r="AC5" s="269" t="s">
        <v>272</v>
      </c>
      <c r="AD5" s="269" t="s">
        <v>250</v>
      </c>
      <c r="AE5" s="271" t="s">
        <v>273</v>
      </c>
      <c r="AF5" s="267" t="s">
        <v>250</v>
      </c>
      <c r="AG5" s="271" t="s">
        <v>253</v>
      </c>
      <c r="AH5" s="249" t="s">
        <v>250</v>
      </c>
      <c r="AI5" s="272" t="s">
        <v>253</v>
      </c>
      <c r="AJ5" s="272" t="s">
        <v>250</v>
      </c>
      <c r="AK5" s="272" t="s">
        <v>253</v>
      </c>
      <c r="AL5" s="376"/>
      <c r="AM5" s="426"/>
    </row>
    <row r="6" spans="1:39" ht="14.25" customHeight="1" x14ac:dyDescent="0.2">
      <c r="A6" s="15">
        <v>1</v>
      </c>
      <c r="B6" s="176" t="s">
        <v>378</v>
      </c>
      <c r="C6" s="176">
        <v>2</v>
      </c>
      <c r="D6" s="262">
        <f>60000000+150000000</f>
        <v>210000000</v>
      </c>
      <c r="E6" s="15">
        <v>2</v>
      </c>
      <c r="F6" s="15"/>
      <c r="G6" s="15"/>
      <c r="H6" s="15"/>
      <c r="I6" s="15">
        <v>1</v>
      </c>
      <c r="J6" s="163">
        <v>1</v>
      </c>
      <c r="K6" s="163"/>
      <c r="L6" s="163"/>
      <c r="M6" s="15"/>
      <c r="N6" s="15"/>
      <c r="O6" s="163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</row>
    <row r="7" spans="1:39" x14ac:dyDescent="0.2">
      <c r="A7" s="15">
        <f>A6+1</f>
        <v>2</v>
      </c>
      <c r="B7" s="176" t="s">
        <v>379</v>
      </c>
      <c r="C7" s="176">
        <v>1</v>
      </c>
      <c r="D7" s="163">
        <v>100000000</v>
      </c>
      <c r="E7" s="15">
        <v>1</v>
      </c>
      <c r="F7" s="15"/>
      <c r="G7" s="15"/>
      <c r="H7" s="15"/>
      <c r="I7" s="15"/>
      <c r="J7" s="163">
        <v>1</v>
      </c>
      <c r="K7" s="163"/>
      <c r="L7" s="163"/>
      <c r="M7" s="15"/>
      <c r="N7" s="15"/>
      <c r="O7" s="163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</row>
    <row r="8" spans="1:39" x14ac:dyDescent="0.2">
      <c r="A8" s="15">
        <f t="shared" ref="A8:A32" si="0">A7+1</f>
        <v>3</v>
      </c>
      <c r="B8" s="176" t="s">
        <v>380</v>
      </c>
      <c r="C8" s="176">
        <v>1</v>
      </c>
      <c r="D8" s="163">
        <v>60000000</v>
      </c>
      <c r="E8" s="15">
        <v>1</v>
      </c>
      <c r="F8" s="15"/>
      <c r="G8" s="15"/>
      <c r="H8" s="15"/>
      <c r="I8" s="15"/>
      <c r="J8" s="163">
        <v>1</v>
      </c>
      <c r="K8" s="163"/>
      <c r="L8" s="163"/>
      <c r="M8" s="15"/>
      <c r="N8" s="15"/>
      <c r="O8" s="163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</row>
    <row r="9" spans="1:39" x14ac:dyDescent="0.2">
      <c r="A9" s="15">
        <f t="shared" si="0"/>
        <v>4</v>
      </c>
      <c r="B9" s="176" t="s">
        <v>381</v>
      </c>
      <c r="C9" s="176">
        <v>3</v>
      </c>
      <c r="D9" s="163">
        <f>100000000+60000000+60000000</f>
        <v>220000000</v>
      </c>
      <c r="E9" s="15">
        <v>2</v>
      </c>
      <c r="F9" s="15">
        <v>1</v>
      </c>
      <c r="G9" s="15"/>
      <c r="H9" s="15"/>
      <c r="I9" s="15"/>
      <c r="J9" s="163">
        <v>3</v>
      </c>
      <c r="K9" s="163"/>
      <c r="L9" s="163"/>
      <c r="M9" s="15"/>
      <c r="N9" s="15">
        <v>0</v>
      </c>
      <c r="O9" s="163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</row>
    <row r="10" spans="1:39" x14ac:dyDescent="0.2">
      <c r="A10" s="15">
        <f t="shared" si="0"/>
        <v>5</v>
      </c>
      <c r="B10" s="176" t="s">
        <v>382</v>
      </c>
      <c r="C10" s="176">
        <v>1</v>
      </c>
      <c r="D10" s="163">
        <v>60000000</v>
      </c>
      <c r="E10" s="15">
        <v>1</v>
      </c>
      <c r="F10" s="15"/>
      <c r="G10" s="15"/>
      <c r="H10" s="15"/>
      <c r="I10" s="15"/>
      <c r="J10" s="163">
        <v>1</v>
      </c>
      <c r="K10" s="163"/>
      <c r="L10" s="163"/>
      <c r="M10" s="15"/>
      <c r="N10" s="15"/>
      <c r="O10" s="163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x14ac:dyDescent="0.2">
      <c r="A11" s="15">
        <f t="shared" si="0"/>
        <v>6</v>
      </c>
      <c r="B11" s="176" t="s">
        <v>383</v>
      </c>
      <c r="C11" s="176">
        <v>0</v>
      </c>
      <c r="D11" s="163">
        <v>0</v>
      </c>
      <c r="E11" s="15"/>
      <c r="F11" s="15"/>
      <c r="G11" s="15"/>
      <c r="H11" s="15"/>
      <c r="I11" s="15"/>
      <c r="J11" s="163"/>
      <c r="K11" s="163"/>
      <c r="L11" s="163"/>
      <c r="M11" s="15"/>
      <c r="N11" s="15"/>
      <c r="O11" s="163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x14ac:dyDescent="0.2">
      <c r="A12" s="15">
        <f t="shared" si="0"/>
        <v>7</v>
      </c>
      <c r="B12" s="176" t="s">
        <v>384</v>
      </c>
      <c r="C12" s="176">
        <v>1</v>
      </c>
      <c r="D12" s="163">
        <v>60000000</v>
      </c>
      <c r="E12" s="15">
        <v>1</v>
      </c>
      <c r="F12" s="15"/>
      <c r="G12" s="15"/>
      <c r="H12" s="15"/>
      <c r="I12" s="15"/>
      <c r="J12" s="163">
        <v>1</v>
      </c>
      <c r="K12" s="163"/>
      <c r="L12" s="163"/>
      <c r="M12" s="15"/>
      <c r="N12" s="15"/>
      <c r="O12" s="163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x14ac:dyDescent="0.2">
      <c r="A13" s="15">
        <f t="shared" si="0"/>
        <v>8</v>
      </c>
      <c r="B13" s="176" t="s">
        <v>385</v>
      </c>
      <c r="C13" s="176">
        <v>1</v>
      </c>
      <c r="D13" s="163">
        <v>80000000</v>
      </c>
      <c r="E13" s="15">
        <v>1</v>
      </c>
      <c r="F13" s="15"/>
      <c r="G13" s="15"/>
      <c r="H13" s="15"/>
      <c r="I13" s="15"/>
      <c r="J13" s="163">
        <v>1</v>
      </c>
      <c r="K13" s="163"/>
      <c r="L13" s="163"/>
      <c r="M13" s="15"/>
      <c r="N13" s="15"/>
      <c r="O13" s="163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x14ac:dyDescent="0.2">
      <c r="A14" s="15">
        <f t="shared" si="0"/>
        <v>9</v>
      </c>
      <c r="B14" s="176" t="s">
        <v>386</v>
      </c>
      <c r="C14" s="176">
        <v>3</v>
      </c>
      <c r="D14" s="163">
        <f>60000000+98000000+60000000</f>
        <v>218000000</v>
      </c>
      <c r="E14" s="15">
        <v>2</v>
      </c>
      <c r="F14" s="15">
        <v>1</v>
      </c>
      <c r="G14" s="15"/>
      <c r="H14" s="15"/>
      <c r="I14" s="15"/>
      <c r="J14" s="163">
        <v>3</v>
      </c>
      <c r="K14" s="163"/>
      <c r="L14" s="163"/>
      <c r="M14" s="15"/>
      <c r="N14" s="15"/>
      <c r="O14" s="163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x14ac:dyDescent="0.2">
      <c r="A15" s="15">
        <f t="shared" si="0"/>
        <v>10</v>
      </c>
      <c r="B15" s="176" t="s">
        <v>387</v>
      </c>
      <c r="C15" s="176">
        <v>2</v>
      </c>
      <c r="D15" s="163">
        <f>100000000+80000000</f>
        <v>180000000</v>
      </c>
      <c r="E15" s="15">
        <v>2</v>
      </c>
      <c r="F15" s="15"/>
      <c r="G15" s="15"/>
      <c r="H15" s="15"/>
      <c r="I15" s="15"/>
      <c r="J15" s="163">
        <v>2</v>
      </c>
      <c r="K15" s="163"/>
      <c r="L15" s="163"/>
      <c r="M15" s="15"/>
      <c r="N15" s="15"/>
      <c r="O15" s="163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x14ac:dyDescent="0.2">
      <c r="A16" s="15">
        <f t="shared" si="0"/>
        <v>11</v>
      </c>
      <c r="B16" s="176" t="s">
        <v>388</v>
      </c>
      <c r="C16" s="176">
        <v>3</v>
      </c>
      <c r="D16" s="163">
        <f>60000000+80000000+50000000</f>
        <v>190000000</v>
      </c>
      <c r="E16" s="15">
        <v>2</v>
      </c>
      <c r="F16" s="15">
        <v>1</v>
      </c>
      <c r="G16" s="15"/>
      <c r="H16" s="15"/>
      <c r="I16" s="15"/>
      <c r="J16" s="163">
        <v>3</v>
      </c>
      <c r="K16" s="163"/>
      <c r="L16" s="163"/>
      <c r="M16" s="15"/>
      <c r="N16" s="15">
        <v>1</v>
      </c>
      <c r="O16" s="163">
        <v>60000000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x14ac:dyDescent="0.2">
      <c r="A17" s="15">
        <f t="shared" si="0"/>
        <v>12</v>
      </c>
      <c r="B17" s="176" t="s">
        <v>389</v>
      </c>
      <c r="C17" s="176">
        <v>1</v>
      </c>
      <c r="D17" s="163">
        <v>60000000</v>
      </c>
      <c r="E17" s="15">
        <v>1</v>
      </c>
      <c r="F17" s="15"/>
      <c r="G17" s="15"/>
      <c r="H17" s="15"/>
      <c r="I17" s="15"/>
      <c r="J17" s="163">
        <v>1</v>
      </c>
      <c r="K17" s="163"/>
      <c r="L17" s="163"/>
      <c r="M17" s="15"/>
      <c r="N17" s="15"/>
      <c r="O17" s="163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x14ac:dyDescent="0.2">
      <c r="A18" s="15">
        <f t="shared" si="0"/>
        <v>13</v>
      </c>
      <c r="B18" s="176" t="s">
        <v>390</v>
      </c>
      <c r="C18" s="176">
        <v>3</v>
      </c>
      <c r="D18" s="163">
        <f>100000000+97000000+60000000</f>
        <v>257000000</v>
      </c>
      <c r="E18" s="15">
        <v>3</v>
      </c>
      <c r="F18" s="15"/>
      <c r="G18" s="15"/>
      <c r="H18" s="15"/>
      <c r="I18" s="15"/>
      <c r="J18" s="163">
        <v>3</v>
      </c>
      <c r="K18" s="163"/>
      <c r="L18" s="163"/>
      <c r="M18" s="15"/>
      <c r="N18" s="15">
        <v>1</v>
      </c>
      <c r="O18" s="163">
        <v>97000000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x14ac:dyDescent="0.2">
      <c r="A19" s="15">
        <f t="shared" si="0"/>
        <v>14</v>
      </c>
      <c r="B19" s="176" t="s">
        <v>391</v>
      </c>
      <c r="C19" s="176">
        <v>1</v>
      </c>
      <c r="D19" s="163">
        <v>100000000</v>
      </c>
      <c r="E19" s="15">
        <v>1</v>
      </c>
      <c r="F19" s="15"/>
      <c r="G19" s="15"/>
      <c r="H19" s="15"/>
      <c r="I19" s="15"/>
      <c r="J19" s="163">
        <v>1</v>
      </c>
      <c r="K19" s="163"/>
      <c r="L19" s="163"/>
      <c r="M19" s="15"/>
      <c r="N19" s="15"/>
      <c r="O19" s="163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</row>
    <row r="20" spans="1:39" x14ac:dyDescent="0.2">
      <c r="A20" s="15">
        <f t="shared" si="0"/>
        <v>15</v>
      </c>
      <c r="B20" s="176" t="s">
        <v>392</v>
      </c>
      <c r="C20" s="176">
        <v>1</v>
      </c>
      <c r="D20" s="163">
        <v>100000000</v>
      </c>
      <c r="E20" s="15">
        <v>1</v>
      </c>
      <c r="F20" s="15"/>
      <c r="G20" s="15"/>
      <c r="H20" s="15"/>
      <c r="I20" s="15"/>
      <c r="J20" s="163">
        <v>1</v>
      </c>
      <c r="K20" s="163"/>
      <c r="L20" s="163"/>
      <c r="M20" s="15"/>
      <c r="N20" s="15"/>
      <c r="O20" s="163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x14ac:dyDescent="0.2">
      <c r="A21" s="15">
        <f t="shared" si="0"/>
        <v>16</v>
      </c>
      <c r="B21" s="176" t="s">
        <v>393</v>
      </c>
      <c r="C21" s="176">
        <v>2</v>
      </c>
      <c r="D21" s="163">
        <v>120000000</v>
      </c>
      <c r="E21" s="15">
        <v>1</v>
      </c>
      <c r="F21" s="15">
        <v>1</v>
      </c>
      <c r="G21" s="15"/>
      <c r="H21" s="15"/>
      <c r="I21" s="15"/>
      <c r="J21" s="163">
        <v>2</v>
      </c>
      <c r="K21" s="163"/>
      <c r="L21" s="163"/>
      <c r="M21" s="15"/>
      <c r="N21" s="15"/>
      <c r="O21" s="163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x14ac:dyDescent="0.2">
      <c r="A22" s="15">
        <f t="shared" si="0"/>
        <v>17</v>
      </c>
      <c r="B22" s="176" t="s">
        <v>394</v>
      </c>
      <c r="C22" s="176">
        <v>1</v>
      </c>
      <c r="D22" s="163">
        <v>100000000</v>
      </c>
      <c r="E22" s="15">
        <v>1</v>
      </c>
      <c r="F22" s="15"/>
      <c r="G22" s="15"/>
      <c r="H22" s="15"/>
      <c r="I22" s="15"/>
      <c r="J22" s="163">
        <v>1</v>
      </c>
      <c r="K22" s="163"/>
      <c r="L22" s="163"/>
      <c r="M22" s="15"/>
      <c r="N22" s="15"/>
      <c r="O22" s="163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x14ac:dyDescent="0.2">
      <c r="A23" s="15">
        <f t="shared" si="0"/>
        <v>18</v>
      </c>
      <c r="B23" s="176" t="s">
        <v>395</v>
      </c>
      <c r="C23" s="176">
        <v>7</v>
      </c>
      <c r="D23" s="163">
        <f>90000000+80000000+20000000+80000000+60000000+150000000+350000000</f>
        <v>830000000</v>
      </c>
      <c r="E23" s="15">
        <v>7</v>
      </c>
      <c r="F23" s="15"/>
      <c r="G23" s="15"/>
      <c r="H23" s="15"/>
      <c r="I23" s="15">
        <v>2</v>
      </c>
      <c r="J23" s="163">
        <v>4</v>
      </c>
      <c r="K23" s="163"/>
      <c r="L23" s="163">
        <v>1</v>
      </c>
      <c r="M23" s="15"/>
      <c r="N23" s="15">
        <v>1</v>
      </c>
      <c r="O23" s="163">
        <v>350000000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x14ac:dyDescent="0.2">
      <c r="A24" s="15">
        <f t="shared" si="0"/>
        <v>19</v>
      </c>
      <c r="B24" s="176" t="s">
        <v>396</v>
      </c>
      <c r="C24" s="176">
        <v>1</v>
      </c>
      <c r="D24" s="163">
        <v>80000000</v>
      </c>
      <c r="E24" s="15">
        <v>1</v>
      </c>
      <c r="F24" s="15"/>
      <c r="G24" s="15"/>
      <c r="H24" s="15"/>
      <c r="I24" s="15"/>
      <c r="J24" s="163">
        <v>1</v>
      </c>
      <c r="K24" s="163"/>
      <c r="L24" s="163"/>
      <c r="M24" s="15"/>
      <c r="N24" s="15"/>
      <c r="O24" s="163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x14ac:dyDescent="0.2">
      <c r="A25" s="15">
        <f t="shared" si="0"/>
        <v>20</v>
      </c>
      <c r="B25" s="176" t="s">
        <v>397</v>
      </c>
      <c r="C25" s="176">
        <v>1</v>
      </c>
      <c r="D25" s="163">
        <v>60000000</v>
      </c>
      <c r="E25" s="15"/>
      <c r="F25" s="15">
        <v>1</v>
      </c>
      <c r="G25" s="15"/>
      <c r="H25" s="15"/>
      <c r="I25" s="15"/>
      <c r="J25" s="163">
        <v>1</v>
      </c>
      <c r="K25" s="163"/>
      <c r="L25" s="163"/>
      <c r="M25" s="15"/>
      <c r="N25" s="15"/>
      <c r="O25" s="163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x14ac:dyDescent="0.2">
      <c r="A26" s="15">
        <f t="shared" si="0"/>
        <v>21</v>
      </c>
      <c r="B26" s="176" t="s">
        <v>398</v>
      </c>
      <c r="C26" s="176">
        <v>1</v>
      </c>
      <c r="D26" s="163">
        <v>60000000</v>
      </c>
      <c r="E26" s="15"/>
      <c r="F26" s="15">
        <v>1</v>
      </c>
      <c r="G26" s="15"/>
      <c r="H26" s="15"/>
      <c r="I26" s="15"/>
      <c r="J26" s="163">
        <v>1</v>
      </c>
      <c r="K26" s="163"/>
      <c r="L26" s="163"/>
      <c r="M26" s="15"/>
      <c r="N26" s="15"/>
      <c r="O26" s="163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x14ac:dyDescent="0.2">
      <c r="A27" s="15">
        <f>A26+1</f>
        <v>22</v>
      </c>
      <c r="B27" s="176" t="s">
        <v>399</v>
      </c>
      <c r="C27" s="176">
        <v>1</v>
      </c>
      <c r="D27" s="163">
        <v>60000000</v>
      </c>
      <c r="E27" s="15"/>
      <c r="F27" s="15">
        <v>1</v>
      </c>
      <c r="G27" s="15"/>
      <c r="H27" s="15"/>
      <c r="I27" s="15"/>
      <c r="J27" s="163">
        <v>1</v>
      </c>
      <c r="K27" s="163"/>
      <c r="L27" s="163"/>
      <c r="M27" s="15"/>
      <c r="N27" s="15"/>
      <c r="O27" s="163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x14ac:dyDescent="0.2">
      <c r="A28" s="15">
        <f t="shared" si="0"/>
        <v>23</v>
      </c>
      <c r="B28" s="176" t="s">
        <v>400</v>
      </c>
      <c r="C28" s="176">
        <v>1</v>
      </c>
      <c r="D28" s="163">
        <v>60000000</v>
      </c>
      <c r="E28" s="15"/>
      <c r="F28" s="15">
        <v>1</v>
      </c>
      <c r="G28" s="15"/>
      <c r="H28" s="15"/>
      <c r="I28" s="15"/>
      <c r="J28" s="163">
        <v>1</v>
      </c>
      <c r="K28" s="163"/>
      <c r="L28" s="163"/>
      <c r="M28" s="15"/>
      <c r="N28" s="15"/>
      <c r="O28" s="163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x14ac:dyDescent="0.2">
      <c r="A29" s="15">
        <f t="shared" si="0"/>
        <v>24</v>
      </c>
      <c r="B29" s="176" t="s">
        <v>401</v>
      </c>
      <c r="C29" s="176">
        <v>1</v>
      </c>
      <c r="D29" s="163">
        <v>90000000</v>
      </c>
      <c r="E29" s="15">
        <v>1</v>
      </c>
      <c r="F29" s="15"/>
      <c r="G29" s="15"/>
      <c r="H29" s="15"/>
      <c r="I29" s="15"/>
      <c r="J29" s="163">
        <v>1</v>
      </c>
      <c r="K29" s="163"/>
      <c r="L29" s="163"/>
      <c r="M29" s="15"/>
      <c r="N29" s="15"/>
      <c r="O29" s="163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x14ac:dyDescent="0.2">
      <c r="A30" s="15">
        <f t="shared" si="0"/>
        <v>25</v>
      </c>
      <c r="B30" s="176" t="s">
        <v>402</v>
      </c>
      <c r="C30" s="176">
        <v>1</v>
      </c>
      <c r="D30" s="163">
        <v>80000000</v>
      </c>
      <c r="E30" s="15">
        <v>1</v>
      </c>
      <c r="F30" s="15"/>
      <c r="G30" s="15"/>
      <c r="H30" s="15"/>
      <c r="I30" s="15"/>
      <c r="J30" s="163">
        <v>1</v>
      </c>
      <c r="K30" s="163"/>
      <c r="L30" s="163"/>
      <c r="M30" s="15"/>
      <c r="N30" s="15"/>
      <c r="O30" s="163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x14ac:dyDescent="0.2">
      <c r="A31" s="15">
        <f t="shared" si="0"/>
        <v>26</v>
      </c>
      <c r="B31" s="176" t="s">
        <v>403</v>
      </c>
      <c r="C31" s="176">
        <v>2</v>
      </c>
      <c r="D31" s="163">
        <f>200000000+100000000</f>
        <v>300000000</v>
      </c>
      <c r="E31" s="15">
        <v>2</v>
      </c>
      <c r="F31" s="15"/>
      <c r="G31" s="15"/>
      <c r="H31" s="15"/>
      <c r="I31" s="15">
        <v>1</v>
      </c>
      <c r="J31" s="163">
        <v>1</v>
      </c>
      <c r="K31" s="163"/>
      <c r="L31" s="163"/>
      <c r="M31" s="15"/>
      <c r="N31" s="15"/>
      <c r="O31" s="163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x14ac:dyDescent="0.2">
      <c r="A32" s="15">
        <f t="shared" si="0"/>
        <v>27</v>
      </c>
      <c r="B32" s="176" t="s">
        <v>404</v>
      </c>
      <c r="C32" s="176">
        <v>0</v>
      </c>
      <c r="D32" s="163">
        <v>0</v>
      </c>
      <c r="E32" s="15"/>
      <c r="F32" s="15"/>
      <c r="G32" s="15"/>
      <c r="H32" s="15"/>
      <c r="I32" s="15"/>
      <c r="J32" s="163"/>
      <c r="K32" s="163"/>
      <c r="L32" s="163"/>
      <c r="M32" s="15"/>
      <c r="N32" s="15"/>
      <c r="O32" s="163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x14ac:dyDescent="0.2">
      <c r="A33" s="15"/>
      <c r="B33" s="176" t="s">
        <v>405</v>
      </c>
      <c r="C33" s="176">
        <f>SUM(C6:C32)</f>
        <v>43</v>
      </c>
      <c r="D33" s="263">
        <f>SUM(D6:D32)</f>
        <v>3735000000</v>
      </c>
      <c r="E33" s="263">
        <f t="shared" ref="E33:L33" si="1">SUM(E6:E32)</f>
        <v>35</v>
      </c>
      <c r="F33" s="263">
        <f t="shared" si="1"/>
        <v>8</v>
      </c>
      <c r="G33" s="263">
        <f t="shared" si="1"/>
        <v>0</v>
      </c>
      <c r="H33" s="263">
        <f t="shared" si="1"/>
        <v>0</v>
      </c>
      <c r="I33" s="263">
        <f t="shared" si="1"/>
        <v>4</v>
      </c>
      <c r="J33" s="263">
        <f t="shared" si="1"/>
        <v>38</v>
      </c>
      <c r="K33" s="263">
        <f t="shared" si="1"/>
        <v>0</v>
      </c>
      <c r="L33" s="263">
        <f t="shared" si="1"/>
        <v>1</v>
      </c>
      <c r="M33" s="15"/>
      <c r="N33" s="15"/>
      <c r="O33" s="163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5" spans="1:39" ht="15" x14ac:dyDescent="0.25">
      <c r="C35" s="261">
        <v>43</v>
      </c>
      <c r="D35" s="248">
        <v>3735000000</v>
      </c>
      <c r="E35" s="248"/>
      <c r="F35" s="248"/>
      <c r="G35" s="248"/>
      <c r="H35" s="248"/>
      <c r="I35" s="248"/>
    </row>
  </sheetData>
  <mergeCells count="24">
    <mergeCell ref="AF4:AG4"/>
    <mergeCell ref="M3:M5"/>
    <mergeCell ref="A3:A5"/>
    <mergeCell ref="B3:B5"/>
    <mergeCell ref="C3:C5"/>
    <mergeCell ref="D3:D5"/>
    <mergeCell ref="I3:L4"/>
    <mergeCell ref="E3:H4"/>
    <mergeCell ref="N1:AG2"/>
    <mergeCell ref="AH1:AK2"/>
    <mergeCell ref="AL1:AL5"/>
    <mergeCell ref="AM1:AM5"/>
    <mergeCell ref="N3:O4"/>
    <mergeCell ref="P3:Q4"/>
    <mergeCell ref="R3:S4"/>
    <mergeCell ref="T3:U4"/>
    <mergeCell ref="V3:AG3"/>
    <mergeCell ref="AH3:AI4"/>
    <mergeCell ref="AJ3:AK4"/>
    <mergeCell ref="V4:W4"/>
    <mergeCell ref="X4:Y4"/>
    <mergeCell ref="Z4:AA4"/>
    <mergeCell ref="AB4:AC4"/>
    <mergeCell ref="AD4:AE4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4"/>
  <sheetViews>
    <sheetView zoomScale="60" zoomScaleNormal="60" workbookViewId="0">
      <pane ySplit="2" topLeftCell="A41" activePane="bottomLeft" state="frozen"/>
      <selection pane="bottomLeft" activeCell="K50" sqref="K50"/>
    </sheetView>
  </sheetViews>
  <sheetFormatPr defaultRowHeight="15" x14ac:dyDescent="0.25"/>
  <cols>
    <col min="1" max="1" width="4.5703125" customWidth="1"/>
    <col min="2" max="2" width="21.5703125" customWidth="1"/>
    <col min="3" max="3" width="34.28515625" customWidth="1"/>
    <col min="4" max="4" width="10.85546875" customWidth="1"/>
    <col min="5" max="5" width="25.7109375" customWidth="1"/>
    <col min="6" max="6" width="21.42578125" customWidth="1"/>
    <col min="7" max="7" width="9" customWidth="1"/>
    <col min="8" max="8" width="8.140625" customWidth="1"/>
    <col min="9" max="9" width="9.85546875" customWidth="1"/>
    <col min="10" max="10" width="10.28515625" customWidth="1"/>
    <col min="11" max="12" width="13.140625" customWidth="1"/>
    <col min="13" max="13" width="9" customWidth="1"/>
    <col min="14" max="14" width="12.28515625" customWidth="1"/>
    <col min="15" max="15" width="12.7109375" customWidth="1"/>
    <col min="16" max="16" width="13.28515625" customWidth="1"/>
    <col min="17" max="17" width="14.42578125" customWidth="1"/>
    <col min="18" max="19" width="18.28515625" customWidth="1"/>
    <col min="20" max="20" width="16.28515625" customWidth="1"/>
    <col min="21" max="21" width="5.85546875" customWidth="1"/>
  </cols>
  <sheetData>
    <row r="1" spans="1:21" x14ac:dyDescent="0.25">
      <c r="A1" s="300" t="s">
        <v>200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</row>
    <row r="2" spans="1:21" ht="126" x14ac:dyDescent="0.25">
      <c r="A2" s="1" t="s">
        <v>0</v>
      </c>
      <c r="B2" s="1" t="s">
        <v>1</v>
      </c>
      <c r="C2" s="1" t="s">
        <v>203</v>
      </c>
      <c r="D2" s="11" t="s">
        <v>204</v>
      </c>
      <c r="E2" s="12" t="s">
        <v>205</v>
      </c>
      <c r="F2" s="12" t="s">
        <v>206</v>
      </c>
      <c r="G2" s="11" t="s">
        <v>207</v>
      </c>
      <c r="H2" s="11" t="s">
        <v>208</v>
      </c>
      <c r="I2" s="11" t="s">
        <v>209</v>
      </c>
      <c r="J2" s="11" t="s">
        <v>210</v>
      </c>
      <c r="K2" s="1" t="s">
        <v>211</v>
      </c>
      <c r="L2" s="1" t="s">
        <v>212</v>
      </c>
      <c r="M2" s="11" t="s">
        <v>213</v>
      </c>
      <c r="N2" s="11" t="s">
        <v>214</v>
      </c>
      <c r="O2" s="11" t="s">
        <v>215</v>
      </c>
      <c r="P2" s="1" t="s">
        <v>216</v>
      </c>
      <c r="Q2" s="12" t="s">
        <v>217</v>
      </c>
      <c r="R2" s="1" t="s">
        <v>218</v>
      </c>
      <c r="S2" s="1"/>
      <c r="T2" s="1" t="s">
        <v>2</v>
      </c>
    </row>
    <row r="3" spans="1:21" x14ac:dyDescent="0.25">
      <c r="A3" s="1">
        <v>1</v>
      </c>
      <c r="B3" s="1">
        <v>2</v>
      </c>
      <c r="C3" s="1">
        <v>3</v>
      </c>
      <c r="D3" s="1">
        <v>4</v>
      </c>
      <c r="E3" s="3">
        <v>5</v>
      </c>
      <c r="F3" s="3">
        <v>6</v>
      </c>
      <c r="G3" s="1">
        <v>7</v>
      </c>
      <c r="H3" s="1">
        <v>8</v>
      </c>
      <c r="I3" s="1">
        <v>9</v>
      </c>
      <c r="J3" s="1">
        <v>10</v>
      </c>
      <c r="K3" s="1">
        <v>11</v>
      </c>
      <c r="L3" s="1">
        <v>12</v>
      </c>
      <c r="M3" s="1">
        <v>13</v>
      </c>
      <c r="N3" s="1">
        <v>14</v>
      </c>
      <c r="O3" s="1">
        <v>15</v>
      </c>
      <c r="P3" s="1">
        <v>16</v>
      </c>
      <c r="Q3" s="13">
        <v>17</v>
      </c>
      <c r="R3" s="1">
        <v>18</v>
      </c>
      <c r="S3" s="1"/>
      <c r="T3" s="1">
        <v>19</v>
      </c>
    </row>
    <row r="4" spans="1:21" ht="64.5" x14ac:dyDescent="0.25">
      <c r="A4" s="1">
        <f t="shared" ref="A4:A18" si="0">A3+1</f>
        <v>2</v>
      </c>
      <c r="B4" s="1" t="s">
        <v>27</v>
      </c>
      <c r="C4" s="2" t="s">
        <v>28</v>
      </c>
      <c r="D4" s="1" t="s">
        <v>9</v>
      </c>
      <c r="E4" s="3">
        <v>100000000</v>
      </c>
      <c r="F4" s="3">
        <v>100000000</v>
      </c>
      <c r="G4" s="1" t="s">
        <v>29</v>
      </c>
      <c r="H4" s="1" t="s">
        <v>220</v>
      </c>
      <c r="I4" s="1"/>
      <c r="J4" s="15"/>
      <c r="K4" s="15"/>
      <c r="L4" s="8"/>
      <c r="M4" s="15"/>
      <c r="N4" s="15"/>
      <c r="O4" s="15"/>
      <c r="P4" s="15"/>
      <c r="Q4" s="15"/>
      <c r="R4" s="15"/>
      <c r="S4" s="15"/>
      <c r="T4" s="169" t="s">
        <v>293</v>
      </c>
      <c r="U4">
        <v>1</v>
      </c>
    </row>
    <row r="5" spans="1:21" ht="64.5" x14ac:dyDescent="0.25">
      <c r="A5" s="1">
        <f t="shared" si="0"/>
        <v>3</v>
      </c>
      <c r="B5" s="1" t="s">
        <v>30</v>
      </c>
      <c r="C5" s="2" t="s">
        <v>31</v>
      </c>
      <c r="D5" s="1" t="s">
        <v>9</v>
      </c>
      <c r="E5" s="3">
        <v>100000000</v>
      </c>
      <c r="F5" s="3">
        <v>100000000</v>
      </c>
      <c r="G5" s="1" t="s">
        <v>29</v>
      </c>
      <c r="H5" s="1" t="s">
        <v>220</v>
      </c>
      <c r="I5" s="1"/>
      <c r="J5" s="15"/>
      <c r="K5" s="15"/>
      <c r="L5" s="8"/>
      <c r="M5" s="15"/>
      <c r="N5" s="15"/>
      <c r="O5" s="15"/>
      <c r="P5" s="15"/>
      <c r="Q5" s="15"/>
      <c r="R5" s="15"/>
      <c r="S5" s="15"/>
      <c r="T5" s="169" t="s">
        <v>293</v>
      </c>
      <c r="U5">
        <f>U4+1</f>
        <v>2</v>
      </c>
    </row>
    <row r="6" spans="1:21" ht="64.5" x14ac:dyDescent="0.25">
      <c r="A6" s="1">
        <f t="shared" si="0"/>
        <v>4</v>
      </c>
      <c r="B6" s="1" t="s">
        <v>32</v>
      </c>
      <c r="C6" s="2" t="s">
        <v>33</v>
      </c>
      <c r="D6" s="1" t="s">
        <v>9</v>
      </c>
      <c r="E6" s="3">
        <v>100000000</v>
      </c>
      <c r="F6" s="3">
        <v>100000000</v>
      </c>
      <c r="G6" s="1" t="s">
        <v>29</v>
      </c>
      <c r="H6" s="1" t="s">
        <v>220</v>
      </c>
      <c r="I6" s="1"/>
      <c r="J6" s="15"/>
      <c r="K6" s="15"/>
      <c r="L6" s="8"/>
      <c r="M6" s="15"/>
      <c r="N6" s="15"/>
      <c r="O6" s="15"/>
      <c r="P6" s="15"/>
      <c r="Q6" s="15"/>
      <c r="R6" s="15"/>
      <c r="S6" s="15"/>
      <c r="T6" s="169" t="s">
        <v>293</v>
      </c>
      <c r="U6">
        <f t="shared" ref="U6:U46" si="1">U5+1</f>
        <v>3</v>
      </c>
    </row>
    <row r="7" spans="1:21" ht="64.5" x14ac:dyDescent="0.25">
      <c r="A7" s="1">
        <f t="shared" si="0"/>
        <v>5</v>
      </c>
      <c r="B7" s="1" t="s">
        <v>34</v>
      </c>
      <c r="C7" s="2" t="s">
        <v>35</v>
      </c>
      <c r="D7" s="1" t="s">
        <v>9</v>
      </c>
      <c r="E7" s="3">
        <v>100000000</v>
      </c>
      <c r="F7" s="3">
        <v>100000000</v>
      </c>
      <c r="G7" s="1" t="s">
        <v>29</v>
      </c>
      <c r="H7" s="1" t="s">
        <v>220</v>
      </c>
      <c r="I7" s="1"/>
      <c r="J7" s="15"/>
      <c r="K7" s="15"/>
      <c r="L7" s="8"/>
      <c r="M7" s="15"/>
      <c r="N7" s="15"/>
      <c r="O7" s="15"/>
      <c r="P7" s="15"/>
      <c r="Q7" s="15"/>
      <c r="R7" s="15"/>
      <c r="S7" s="15"/>
      <c r="T7" s="169" t="s">
        <v>293</v>
      </c>
      <c r="U7">
        <f t="shared" si="1"/>
        <v>4</v>
      </c>
    </row>
    <row r="8" spans="1:21" ht="64.5" x14ac:dyDescent="0.25">
      <c r="A8" s="1">
        <f t="shared" si="0"/>
        <v>6</v>
      </c>
      <c r="B8" s="1" t="s">
        <v>36</v>
      </c>
      <c r="C8" s="2" t="s">
        <v>37</v>
      </c>
      <c r="D8" s="1" t="s">
        <v>9</v>
      </c>
      <c r="E8" s="3">
        <v>100000000</v>
      </c>
      <c r="F8" s="3">
        <v>100000000</v>
      </c>
      <c r="G8" s="1" t="s">
        <v>29</v>
      </c>
      <c r="H8" s="1" t="s">
        <v>220</v>
      </c>
      <c r="I8" s="1"/>
      <c r="J8" s="15"/>
      <c r="K8" s="15"/>
      <c r="L8" s="8"/>
      <c r="M8" s="15"/>
      <c r="N8" s="15"/>
      <c r="O8" s="15"/>
      <c r="P8" s="15"/>
      <c r="Q8" s="15"/>
      <c r="R8" s="15"/>
      <c r="S8" s="15"/>
      <c r="T8" s="169" t="s">
        <v>293</v>
      </c>
      <c r="U8">
        <f t="shared" si="1"/>
        <v>5</v>
      </c>
    </row>
    <row r="9" spans="1:21" ht="64.5" x14ac:dyDescent="0.25">
      <c r="A9" s="1">
        <f t="shared" si="0"/>
        <v>7</v>
      </c>
      <c r="B9" s="1" t="s">
        <v>38</v>
      </c>
      <c r="C9" s="2" t="s">
        <v>39</v>
      </c>
      <c r="D9" s="1" t="s">
        <v>9</v>
      </c>
      <c r="E9" s="3">
        <v>100000000</v>
      </c>
      <c r="F9" s="3">
        <v>100000000</v>
      </c>
      <c r="G9" s="1" t="s">
        <v>29</v>
      </c>
      <c r="H9" s="1" t="s">
        <v>220</v>
      </c>
      <c r="I9" s="1"/>
      <c r="J9" s="15"/>
      <c r="K9" s="15"/>
      <c r="L9" s="8"/>
      <c r="M9" s="15"/>
      <c r="N9" s="15"/>
      <c r="O9" s="15"/>
      <c r="P9" s="15"/>
      <c r="Q9" s="15"/>
      <c r="R9" s="15"/>
      <c r="S9" s="15"/>
      <c r="T9" s="169" t="s">
        <v>293</v>
      </c>
      <c r="U9">
        <f t="shared" si="1"/>
        <v>6</v>
      </c>
    </row>
    <row r="10" spans="1:21" ht="64.5" x14ac:dyDescent="0.25">
      <c r="A10" s="1">
        <f t="shared" si="0"/>
        <v>8</v>
      </c>
      <c r="B10" s="1" t="s">
        <v>40</v>
      </c>
      <c r="C10" s="2" t="s">
        <v>41</v>
      </c>
      <c r="D10" s="1" t="s">
        <v>9</v>
      </c>
      <c r="E10" s="3">
        <v>100000000</v>
      </c>
      <c r="F10" s="3">
        <v>100000000</v>
      </c>
      <c r="G10" s="1" t="s">
        <v>29</v>
      </c>
      <c r="H10" s="1" t="s">
        <v>220</v>
      </c>
      <c r="I10" s="1"/>
      <c r="J10" s="15"/>
      <c r="K10" s="15"/>
      <c r="L10" s="8"/>
      <c r="M10" s="15"/>
      <c r="N10" s="15"/>
      <c r="O10" s="15"/>
      <c r="P10" s="15"/>
      <c r="Q10" s="15"/>
      <c r="R10" s="15"/>
      <c r="S10" s="15"/>
      <c r="T10" s="169" t="s">
        <v>293</v>
      </c>
      <c r="U10">
        <f t="shared" si="1"/>
        <v>7</v>
      </c>
    </row>
    <row r="11" spans="1:21" ht="64.5" x14ac:dyDescent="0.25">
      <c r="A11" s="1">
        <f t="shared" si="0"/>
        <v>9</v>
      </c>
      <c r="B11" s="1" t="s">
        <v>44</v>
      </c>
      <c r="C11" s="2" t="s">
        <v>45</v>
      </c>
      <c r="D11" s="1" t="s">
        <v>9</v>
      </c>
      <c r="E11" s="3">
        <v>97000000</v>
      </c>
      <c r="F11" s="3">
        <v>97000000</v>
      </c>
      <c r="G11" s="1" t="s">
        <v>29</v>
      </c>
      <c r="H11" s="1" t="s">
        <v>220</v>
      </c>
      <c r="I11" s="1"/>
      <c r="J11" s="15"/>
      <c r="K11" s="15"/>
      <c r="L11" s="8" t="s">
        <v>341</v>
      </c>
      <c r="M11" s="15"/>
      <c r="N11" s="15"/>
      <c r="O11" s="15"/>
      <c r="P11" s="15"/>
      <c r="Q11" s="15"/>
      <c r="R11" s="15"/>
      <c r="S11" s="15" t="s">
        <v>364</v>
      </c>
      <c r="T11" s="169" t="s">
        <v>294</v>
      </c>
      <c r="U11">
        <f t="shared" si="1"/>
        <v>8</v>
      </c>
    </row>
    <row r="12" spans="1:21" ht="64.5" x14ac:dyDescent="0.25">
      <c r="A12" s="1">
        <f t="shared" si="0"/>
        <v>10</v>
      </c>
      <c r="B12" s="1" t="s">
        <v>48</v>
      </c>
      <c r="C12" s="2" t="s">
        <v>49</v>
      </c>
      <c r="D12" s="1" t="s">
        <v>9</v>
      </c>
      <c r="E12" s="3">
        <v>90000000</v>
      </c>
      <c r="F12" s="3">
        <v>90000000</v>
      </c>
      <c r="G12" s="1" t="s">
        <v>29</v>
      </c>
      <c r="H12" s="1" t="s">
        <v>220</v>
      </c>
      <c r="I12" s="1"/>
      <c r="J12" s="15"/>
      <c r="K12" s="15"/>
      <c r="L12" s="8"/>
      <c r="M12" s="15"/>
      <c r="N12" s="15"/>
      <c r="O12" s="15"/>
      <c r="P12" s="15"/>
      <c r="Q12" s="15"/>
      <c r="R12" s="15"/>
      <c r="S12" s="15"/>
      <c r="T12" s="169" t="s">
        <v>294</v>
      </c>
      <c r="U12">
        <f t="shared" si="1"/>
        <v>9</v>
      </c>
    </row>
    <row r="13" spans="1:21" ht="64.5" x14ac:dyDescent="0.25">
      <c r="A13" s="1">
        <f t="shared" si="0"/>
        <v>11</v>
      </c>
      <c r="B13" s="1" t="s">
        <v>55</v>
      </c>
      <c r="C13" s="2" t="s">
        <v>56</v>
      </c>
      <c r="D13" s="1" t="s">
        <v>5</v>
      </c>
      <c r="E13" s="3">
        <v>60000000</v>
      </c>
      <c r="F13" s="3">
        <v>60000000</v>
      </c>
      <c r="G13" s="1" t="s">
        <v>29</v>
      </c>
      <c r="H13" s="1" t="s">
        <v>220</v>
      </c>
      <c r="I13" s="1"/>
      <c r="J13" s="15"/>
      <c r="K13" s="15"/>
      <c r="L13" s="8"/>
      <c r="M13" s="15"/>
      <c r="N13" s="15"/>
      <c r="O13" s="15"/>
      <c r="P13" s="15"/>
      <c r="Q13" s="15"/>
      <c r="R13" s="15"/>
      <c r="S13" s="15"/>
      <c r="T13" s="169" t="s">
        <v>293</v>
      </c>
      <c r="U13">
        <f t="shared" si="1"/>
        <v>10</v>
      </c>
    </row>
    <row r="14" spans="1:21" ht="64.5" x14ac:dyDescent="0.25">
      <c r="A14" s="1">
        <f t="shared" si="0"/>
        <v>12</v>
      </c>
      <c r="B14" s="1" t="s">
        <v>57</v>
      </c>
      <c r="C14" s="2" t="s">
        <v>58</v>
      </c>
      <c r="D14" s="1" t="s">
        <v>5</v>
      </c>
      <c r="E14" s="3">
        <v>60000000</v>
      </c>
      <c r="F14" s="3">
        <v>60000000</v>
      </c>
      <c r="G14" s="1" t="s">
        <v>29</v>
      </c>
      <c r="H14" s="1" t="s">
        <v>220</v>
      </c>
      <c r="I14" s="1"/>
      <c r="J14" s="15"/>
      <c r="K14" s="15"/>
      <c r="L14" s="8"/>
      <c r="M14" s="15"/>
      <c r="N14" s="15"/>
      <c r="O14" s="15"/>
      <c r="P14" s="15"/>
      <c r="Q14" s="15"/>
      <c r="R14" s="15"/>
      <c r="S14" s="15"/>
      <c r="T14" s="169" t="s">
        <v>293</v>
      </c>
      <c r="U14">
        <f t="shared" si="1"/>
        <v>11</v>
      </c>
    </row>
    <row r="15" spans="1:21" ht="64.5" x14ac:dyDescent="0.25">
      <c r="A15" s="1">
        <f t="shared" si="0"/>
        <v>13</v>
      </c>
      <c r="B15" s="1" t="s">
        <v>59</v>
      </c>
      <c r="C15" s="2" t="s">
        <v>60</v>
      </c>
      <c r="D15" s="1" t="s">
        <v>5</v>
      </c>
      <c r="E15" s="3">
        <v>60000000</v>
      </c>
      <c r="F15" s="3">
        <v>60000000</v>
      </c>
      <c r="G15" s="1" t="s">
        <v>29</v>
      </c>
      <c r="H15" s="1" t="s">
        <v>220</v>
      </c>
      <c r="I15" s="1"/>
      <c r="J15" s="15"/>
      <c r="K15" s="15"/>
      <c r="L15" s="8"/>
      <c r="M15" s="15"/>
      <c r="N15" s="15"/>
      <c r="O15" s="15"/>
      <c r="P15" s="15"/>
      <c r="Q15" s="15"/>
      <c r="R15" s="15"/>
      <c r="S15" s="15"/>
      <c r="T15" s="169" t="s">
        <v>293</v>
      </c>
      <c r="U15">
        <f t="shared" si="1"/>
        <v>12</v>
      </c>
    </row>
    <row r="16" spans="1:21" ht="64.5" x14ac:dyDescent="0.25">
      <c r="A16" s="1">
        <f t="shared" si="0"/>
        <v>14</v>
      </c>
      <c r="B16" s="1" t="s">
        <v>61</v>
      </c>
      <c r="C16" s="2" t="s">
        <v>62</v>
      </c>
      <c r="D16" s="1" t="s">
        <v>5</v>
      </c>
      <c r="E16" s="3">
        <v>60000000</v>
      </c>
      <c r="F16" s="3">
        <v>60000000</v>
      </c>
      <c r="G16" s="1" t="s">
        <v>29</v>
      </c>
      <c r="H16" s="1" t="s">
        <v>220</v>
      </c>
      <c r="I16" s="1"/>
      <c r="J16" s="15"/>
      <c r="K16" s="15"/>
      <c r="L16" s="8"/>
      <c r="M16" s="15"/>
      <c r="N16" s="15"/>
      <c r="O16" s="15"/>
      <c r="P16" s="15"/>
      <c r="Q16" s="15"/>
      <c r="R16" s="15"/>
      <c r="S16" s="15"/>
      <c r="T16" s="169" t="s">
        <v>293</v>
      </c>
      <c r="U16">
        <f t="shared" si="1"/>
        <v>13</v>
      </c>
    </row>
    <row r="17" spans="1:21" ht="63.75" x14ac:dyDescent="0.25">
      <c r="A17" s="1">
        <f t="shared" si="0"/>
        <v>15</v>
      </c>
      <c r="B17" s="1" t="s">
        <v>63</v>
      </c>
      <c r="C17" s="2" t="s">
        <v>64</v>
      </c>
      <c r="D17" s="1" t="s">
        <v>5</v>
      </c>
      <c r="E17" s="3">
        <v>60000000</v>
      </c>
      <c r="F17" s="3">
        <v>60000000</v>
      </c>
      <c r="G17" s="1" t="s">
        <v>29</v>
      </c>
      <c r="H17" s="1" t="s">
        <v>220</v>
      </c>
      <c r="I17" s="1"/>
      <c r="J17" s="15"/>
      <c r="K17" s="15"/>
      <c r="L17" s="1" t="s">
        <v>365</v>
      </c>
      <c r="M17" s="15"/>
      <c r="N17" s="15"/>
      <c r="O17" s="15"/>
      <c r="P17" s="15"/>
      <c r="Q17" s="15"/>
      <c r="R17" s="15"/>
      <c r="S17" s="176" t="s">
        <v>366</v>
      </c>
      <c r="T17" s="1" t="s">
        <v>293</v>
      </c>
      <c r="U17">
        <f t="shared" si="1"/>
        <v>14</v>
      </c>
    </row>
    <row r="18" spans="1:21" ht="64.5" x14ac:dyDescent="0.25">
      <c r="A18" s="1">
        <f t="shared" si="0"/>
        <v>16</v>
      </c>
      <c r="B18" s="1" t="s">
        <v>65</v>
      </c>
      <c r="C18" s="2" t="s">
        <v>66</v>
      </c>
      <c r="D18" s="1" t="s">
        <v>5</v>
      </c>
      <c r="E18" s="3">
        <v>60000000</v>
      </c>
      <c r="F18" s="3">
        <v>60000000</v>
      </c>
      <c r="G18" s="1" t="s">
        <v>29</v>
      </c>
      <c r="H18" s="1" t="s">
        <v>220</v>
      </c>
      <c r="I18" s="1"/>
      <c r="J18" s="15"/>
      <c r="K18" s="15"/>
      <c r="L18" s="8"/>
      <c r="M18" s="15"/>
      <c r="N18" s="15"/>
      <c r="O18" s="15"/>
      <c r="P18" s="15"/>
      <c r="Q18" s="15"/>
      <c r="R18" s="15"/>
      <c r="S18" s="15"/>
      <c r="T18" s="169" t="s">
        <v>293</v>
      </c>
      <c r="U18">
        <f t="shared" si="1"/>
        <v>15</v>
      </c>
    </row>
    <row r="19" spans="1:21" ht="64.5" x14ac:dyDescent="0.25">
      <c r="A19" s="1">
        <v>42</v>
      </c>
      <c r="B19" s="1" t="s">
        <v>87</v>
      </c>
      <c r="C19" s="2" t="s">
        <v>88</v>
      </c>
      <c r="D19" s="1" t="s">
        <v>9</v>
      </c>
      <c r="E19" s="3">
        <v>98000000</v>
      </c>
      <c r="F19" s="3">
        <v>98000000</v>
      </c>
      <c r="G19" s="1" t="s">
        <v>29</v>
      </c>
      <c r="H19" s="1" t="s">
        <v>220</v>
      </c>
      <c r="I19" s="1"/>
      <c r="J19" s="15"/>
      <c r="K19" s="15"/>
      <c r="L19" s="8"/>
      <c r="M19" s="15"/>
      <c r="N19" s="15"/>
      <c r="O19" s="15"/>
      <c r="P19" s="15"/>
      <c r="Q19" s="15"/>
      <c r="R19" s="15"/>
      <c r="S19" s="15"/>
      <c r="T19" s="169" t="s">
        <v>294</v>
      </c>
      <c r="U19">
        <f t="shared" si="1"/>
        <v>16</v>
      </c>
    </row>
    <row r="20" spans="1:21" ht="64.5" x14ac:dyDescent="0.25">
      <c r="A20" s="1">
        <f t="shared" ref="A20:A41" si="2">A19+1</f>
        <v>43</v>
      </c>
      <c r="B20" s="1" t="s">
        <v>93</v>
      </c>
      <c r="C20" s="2" t="s">
        <v>94</v>
      </c>
      <c r="D20" s="1" t="s">
        <v>9</v>
      </c>
      <c r="E20" s="3">
        <v>90000000</v>
      </c>
      <c r="F20" s="3">
        <v>90000000</v>
      </c>
      <c r="G20" s="1" t="s">
        <v>29</v>
      </c>
      <c r="H20" s="1" t="s">
        <v>220</v>
      </c>
      <c r="I20" s="1"/>
      <c r="J20" s="15"/>
      <c r="K20" s="15"/>
      <c r="L20" s="8"/>
      <c r="M20" s="15"/>
      <c r="N20" s="15"/>
      <c r="O20" s="15"/>
      <c r="P20" s="15"/>
      <c r="Q20" s="15"/>
      <c r="R20" s="15"/>
      <c r="S20" s="15"/>
      <c r="T20" s="169" t="s">
        <v>294</v>
      </c>
      <c r="U20">
        <f t="shared" si="1"/>
        <v>17</v>
      </c>
    </row>
    <row r="21" spans="1:21" ht="64.5" x14ac:dyDescent="0.25">
      <c r="A21" s="1">
        <f t="shared" si="2"/>
        <v>44</v>
      </c>
      <c r="B21" s="1" t="s">
        <v>95</v>
      </c>
      <c r="C21" s="2" t="s">
        <v>96</v>
      </c>
      <c r="D21" s="1" t="s">
        <v>9</v>
      </c>
      <c r="E21" s="3">
        <v>80000000</v>
      </c>
      <c r="F21" s="3">
        <v>80000000</v>
      </c>
      <c r="G21" s="1" t="s">
        <v>29</v>
      </c>
      <c r="H21" s="1" t="s">
        <v>220</v>
      </c>
      <c r="I21" s="1"/>
      <c r="J21" s="15"/>
      <c r="K21" s="15"/>
      <c r="L21" s="8"/>
      <c r="M21" s="15"/>
      <c r="N21" s="15"/>
      <c r="O21" s="15"/>
      <c r="P21" s="15"/>
      <c r="Q21" s="15"/>
      <c r="R21" s="15"/>
      <c r="S21" s="15"/>
      <c r="T21" s="169" t="s">
        <v>294</v>
      </c>
      <c r="U21">
        <f t="shared" si="1"/>
        <v>18</v>
      </c>
    </row>
    <row r="22" spans="1:21" ht="64.5" x14ac:dyDescent="0.25">
      <c r="A22" s="1">
        <f t="shared" si="2"/>
        <v>45</v>
      </c>
      <c r="B22" s="1" t="s">
        <v>97</v>
      </c>
      <c r="C22" s="2" t="s">
        <v>98</v>
      </c>
      <c r="D22" s="1" t="s">
        <v>9</v>
      </c>
      <c r="E22" s="3">
        <v>20000000</v>
      </c>
      <c r="F22" s="3">
        <v>20000000</v>
      </c>
      <c r="G22" s="1" t="s">
        <v>81</v>
      </c>
      <c r="H22" s="1" t="s">
        <v>220</v>
      </c>
      <c r="I22" s="1"/>
      <c r="J22" s="15"/>
      <c r="K22" s="15"/>
      <c r="L22" s="8"/>
      <c r="M22" s="15"/>
      <c r="N22" s="15"/>
      <c r="O22" s="15"/>
      <c r="P22" s="15"/>
      <c r="Q22" s="15"/>
      <c r="R22" s="15"/>
      <c r="S22" s="15"/>
      <c r="T22" s="169" t="s">
        <v>294</v>
      </c>
      <c r="U22">
        <f t="shared" si="1"/>
        <v>19</v>
      </c>
    </row>
    <row r="23" spans="1:21" ht="64.5" x14ac:dyDescent="0.25">
      <c r="A23" s="1">
        <f t="shared" si="2"/>
        <v>46</v>
      </c>
      <c r="B23" s="1" t="s">
        <v>99</v>
      </c>
      <c r="C23" s="2" t="s">
        <v>100</v>
      </c>
      <c r="D23" s="1" t="s">
        <v>9</v>
      </c>
      <c r="E23" s="3">
        <v>80000000</v>
      </c>
      <c r="F23" s="3">
        <v>80000000</v>
      </c>
      <c r="G23" s="1" t="s">
        <v>29</v>
      </c>
      <c r="H23" s="1" t="s">
        <v>220</v>
      </c>
      <c r="I23" s="1"/>
      <c r="J23" s="15"/>
      <c r="K23" s="15"/>
      <c r="L23" s="8"/>
      <c r="M23" s="15"/>
      <c r="N23" s="15"/>
      <c r="O23" s="15"/>
      <c r="P23" s="15"/>
      <c r="Q23" s="15"/>
      <c r="R23" s="15"/>
      <c r="S23" s="15"/>
      <c r="T23" s="169" t="s">
        <v>294</v>
      </c>
      <c r="U23">
        <f t="shared" si="1"/>
        <v>20</v>
      </c>
    </row>
    <row r="24" spans="1:21" ht="64.5" x14ac:dyDescent="0.25">
      <c r="A24" s="1">
        <f t="shared" si="2"/>
        <v>47</v>
      </c>
      <c r="B24" s="1" t="s">
        <v>103</v>
      </c>
      <c r="C24" s="2" t="s">
        <v>104</v>
      </c>
      <c r="D24" s="1" t="s">
        <v>9</v>
      </c>
      <c r="E24" s="3">
        <v>80000000</v>
      </c>
      <c r="F24" s="3">
        <v>80000000</v>
      </c>
      <c r="G24" s="1" t="s">
        <v>29</v>
      </c>
      <c r="H24" s="1" t="s">
        <v>220</v>
      </c>
      <c r="I24" s="1"/>
      <c r="J24" s="15"/>
      <c r="K24" s="15"/>
      <c r="L24" s="8"/>
      <c r="M24" s="15"/>
      <c r="N24" s="15"/>
      <c r="O24" s="15"/>
      <c r="P24" s="15"/>
      <c r="Q24" s="15"/>
      <c r="R24" s="15"/>
      <c r="S24" s="15"/>
      <c r="T24" s="169" t="s">
        <v>294</v>
      </c>
      <c r="U24">
        <f t="shared" si="1"/>
        <v>21</v>
      </c>
    </row>
    <row r="25" spans="1:21" ht="64.5" x14ac:dyDescent="0.25">
      <c r="A25" s="1">
        <f t="shared" si="2"/>
        <v>48</v>
      </c>
      <c r="B25" s="1" t="s">
        <v>105</v>
      </c>
      <c r="C25" s="2" t="s">
        <v>106</v>
      </c>
      <c r="D25" s="1" t="s">
        <v>9</v>
      </c>
      <c r="E25" s="3">
        <v>80000000</v>
      </c>
      <c r="F25" s="3">
        <v>80000000</v>
      </c>
      <c r="G25" s="1" t="s">
        <v>29</v>
      </c>
      <c r="H25" s="1" t="s">
        <v>220</v>
      </c>
      <c r="I25" s="1"/>
      <c r="J25" s="15"/>
      <c r="K25" s="15"/>
      <c r="L25" s="8"/>
      <c r="M25" s="15"/>
      <c r="N25" s="15"/>
      <c r="O25" s="15"/>
      <c r="P25" s="15"/>
      <c r="Q25" s="15"/>
      <c r="R25" s="15"/>
      <c r="S25" s="15"/>
      <c r="T25" s="169" t="s">
        <v>294</v>
      </c>
      <c r="U25">
        <f t="shared" si="1"/>
        <v>22</v>
      </c>
    </row>
    <row r="26" spans="1:21" ht="64.5" x14ac:dyDescent="0.25">
      <c r="A26" s="1">
        <f t="shared" si="2"/>
        <v>49</v>
      </c>
      <c r="B26" s="1" t="s">
        <v>107</v>
      </c>
      <c r="C26" s="2" t="s">
        <v>108</v>
      </c>
      <c r="D26" s="1" t="s">
        <v>9</v>
      </c>
      <c r="E26" s="3">
        <v>80000000</v>
      </c>
      <c r="F26" s="3">
        <v>80000000</v>
      </c>
      <c r="G26" s="1" t="s">
        <v>29</v>
      </c>
      <c r="H26" s="1" t="s">
        <v>220</v>
      </c>
      <c r="I26" s="1"/>
      <c r="J26" s="15"/>
      <c r="K26" s="15"/>
      <c r="L26" s="8"/>
      <c r="M26" s="15"/>
      <c r="N26" s="15"/>
      <c r="O26" s="15"/>
      <c r="P26" s="15"/>
      <c r="Q26" s="15"/>
      <c r="R26" s="15"/>
      <c r="S26" s="15"/>
      <c r="T26" s="169" t="s">
        <v>294</v>
      </c>
      <c r="U26">
        <f t="shared" si="1"/>
        <v>23</v>
      </c>
    </row>
    <row r="27" spans="1:21" ht="64.5" x14ac:dyDescent="0.25">
      <c r="A27" s="1">
        <f t="shared" si="2"/>
        <v>50</v>
      </c>
      <c r="B27" s="1" t="s">
        <v>109</v>
      </c>
      <c r="C27" s="2" t="s">
        <v>110</v>
      </c>
      <c r="D27" s="1" t="s">
        <v>9</v>
      </c>
      <c r="E27" s="3">
        <v>80000000</v>
      </c>
      <c r="F27" s="3">
        <v>80000000</v>
      </c>
      <c r="G27" s="1" t="s">
        <v>29</v>
      </c>
      <c r="H27" s="1" t="s">
        <v>220</v>
      </c>
      <c r="I27" s="1"/>
      <c r="J27" s="15"/>
      <c r="K27" s="15"/>
      <c r="L27" s="8"/>
      <c r="M27" s="15"/>
      <c r="N27" s="15"/>
      <c r="O27" s="15"/>
      <c r="P27" s="15"/>
      <c r="Q27" s="15"/>
      <c r="R27" s="15"/>
      <c r="S27" s="15"/>
      <c r="T27" s="169" t="s">
        <v>294</v>
      </c>
      <c r="U27">
        <f t="shared" si="1"/>
        <v>24</v>
      </c>
    </row>
    <row r="28" spans="1:21" ht="64.5" x14ac:dyDescent="0.25">
      <c r="A28" s="1">
        <f t="shared" si="2"/>
        <v>51</v>
      </c>
      <c r="B28" s="1" t="s">
        <v>111</v>
      </c>
      <c r="C28" s="2" t="s">
        <v>112</v>
      </c>
      <c r="D28" s="1" t="s">
        <v>9</v>
      </c>
      <c r="E28" s="3">
        <v>80000000</v>
      </c>
      <c r="F28" s="3">
        <v>80000000</v>
      </c>
      <c r="G28" s="1" t="s">
        <v>29</v>
      </c>
      <c r="H28" s="1" t="s">
        <v>220</v>
      </c>
      <c r="I28" s="1"/>
      <c r="J28" s="15"/>
      <c r="K28" s="15"/>
      <c r="L28" s="8"/>
      <c r="M28" s="15"/>
      <c r="N28" s="15"/>
      <c r="O28" s="15"/>
      <c r="P28" s="15"/>
      <c r="Q28" s="15"/>
      <c r="R28" s="15"/>
      <c r="S28" s="15"/>
      <c r="T28" s="169" t="s">
        <v>294</v>
      </c>
      <c r="U28">
        <f t="shared" si="1"/>
        <v>25</v>
      </c>
    </row>
    <row r="29" spans="1:21" ht="64.5" x14ac:dyDescent="0.25">
      <c r="A29" s="1">
        <f t="shared" si="2"/>
        <v>52</v>
      </c>
      <c r="B29" s="1" t="s">
        <v>113</v>
      </c>
      <c r="C29" s="2" t="s">
        <v>114</v>
      </c>
      <c r="D29" s="1" t="s">
        <v>9</v>
      </c>
      <c r="E29" s="3">
        <v>60000000</v>
      </c>
      <c r="F29" s="3">
        <v>60000000</v>
      </c>
      <c r="G29" s="1" t="s">
        <v>29</v>
      </c>
      <c r="H29" s="1" t="s">
        <v>220</v>
      </c>
      <c r="I29" s="1"/>
      <c r="J29" s="15"/>
      <c r="K29" s="15"/>
      <c r="L29" s="8"/>
      <c r="M29" s="15"/>
      <c r="N29" s="15"/>
      <c r="O29" s="15"/>
      <c r="P29" s="15"/>
      <c r="Q29" s="15"/>
      <c r="R29" s="15"/>
      <c r="S29" s="15"/>
      <c r="T29" s="169" t="s">
        <v>293</v>
      </c>
      <c r="U29">
        <f t="shared" si="1"/>
        <v>26</v>
      </c>
    </row>
    <row r="30" spans="1:21" ht="64.5" x14ac:dyDescent="0.25">
      <c r="A30" s="1">
        <f t="shared" si="2"/>
        <v>53</v>
      </c>
      <c r="B30" s="1" t="s">
        <v>115</v>
      </c>
      <c r="C30" s="2" t="s">
        <v>116</v>
      </c>
      <c r="D30" s="1" t="s">
        <v>9</v>
      </c>
      <c r="E30" s="3">
        <v>60000000</v>
      </c>
      <c r="F30" s="3">
        <v>60000000</v>
      </c>
      <c r="G30" s="1" t="s">
        <v>29</v>
      </c>
      <c r="H30" s="1" t="s">
        <v>220</v>
      </c>
      <c r="I30" s="1"/>
      <c r="J30" s="15"/>
      <c r="K30" s="15"/>
      <c r="L30" s="8"/>
      <c r="M30" s="15"/>
      <c r="N30" s="15"/>
      <c r="O30" s="15"/>
      <c r="P30" s="15"/>
      <c r="Q30" s="15"/>
      <c r="R30" s="15"/>
      <c r="S30" s="15"/>
      <c r="T30" s="169" t="s">
        <v>293</v>
      </c>
      <c r="U30">
        <f t="shared" si="1"/>
        <v>27</v>
      </c>
    </row>
    <row r="31" spans="1:21" ht="64.5" x14ac:dyDescent="0.25">
      <c r="A31" s="1">
        <f t="shared" si="2"/>
        <v>54</v>
      </c>
      <c r="B31" s="1" t="s">
        <v>117</v>
      </c>
      <c r="C31" s="2" t="s">
        <v>118</v>
      </c>
      <c r="D31" s="1" t="s">
        <v>9</v>
      </c>
      <c r="E31" s="3">
        <v>60000000</v>
      </c>
      <c r="F31" s="3">
        <v>60000000</v>
      </c>
      <c r="G31" s="1" t="s">
        <v>29</v>
      </c>
      <c r="H31" s="1" t="s">
        <v>220</v>
      </c>
      <c r="I31" s="1"/>
      <c r="J31" s="15"/>
      <c r="K31" s="15"/>
      <c r="L31" s="8"/>
      <c r="M31" s="15"/>
      <c r="N31" s="15"/>
      <c r="O31" s="15"/>
      <c r="P31" s="15"/>
      <c r="Q31" s="15"/>
      <c r="R31" s="15"/>
      <c r="S31" s="15"/>
      <c r="T31" s="169" t="s">
        <v>293</v>
      </c>
      <c r="U31">
        <f t="shared" si="1"/>
        <v>28</v>
      </c>
    </row>
    <row r="32" spans="1:21" ht="64.5" x14ac:dyDescent="0.25">
      <c r="A32" s="1">
        <f t="shared" si="2"/>
        <v>55</v>
      </c>
      <c r="B32" s="1" t="s">
        <v>119</v>
      </c>
      <c r="C32" s="2" t="s">
        <v>120</v>
      </c>
      <c r="D32" s="1" t="s">
        <v>9</v>
      </c>
      <c r="E32" s="3">
        <v>60000000</v>
      </c>
      <c r="F32" s="3">
        <v>60000000</v>
      </c>
      <c r="G32" s="1" t="s">
        <v>29</v>
      </c>
      <c r="H32" s="1" t="s">
        <v>220</v>
      </c>
      <c r="I32" s="1"/>
      <c r="J32" s="15"/>
      <c r="K32" s="15"/>
      <c r="L32" s="8"/>
      <c r="M32" s="15"/>
      <c r="N32" s="15"/>
      <c r="O32" s="15"/>
      <c r="P32" s="15"/>
      <c r="Q32" s="15"/>
      <c r="R32" s="15"/>
      <c r="S32" s="15"/>
      <c r="T32" s="169" t="s">
        <v>293</v>
      </c>
      <c r="U32">
        <f t="shared" si="1"/>
        <v>29</v>
      </c>
    </row>
    <row r="33" spans="1:21" ht="64.5" x14ac:dyDescent="0.25">
      <c r="A33" s="1">
        <f t="shared" si="2"/>
        <v>56</v>
      </c>
      <c r="B33" s="1" t="s">
        <v>121</v>
      </c>
      <c r="C33" s="2" t="s">
        <v>122</v>
      </c>
      <c r="D33" s="1" t="s">
        <v>9</v>
      </c>
      <c r="E33" s="3">
        <v>60000000</v>
      </c>
      <c r="F33" s="3">
        <v>60000000</v>
      </c>
      <c r="G33" s="1" t="s">
        <v>29</v>
      </c>
      <c r="H33" s="1" t="s">
        <v>220</v>
      </c>
      <c r="I33" s="1"/>
      <c r="J33" s="15"/>
      <c r="K33" s="15"/>
      <c r="L33" s="8"/>
      <c r="M33" s="15"/>
      <c r="N33" s="15"/>
      <c r="O33" s="15"/>
      <c r="P33" s="15"/>
      <c r="Q33" s="15"/>
      <c r="R33" s="15"/>
      <c r="S33" s="15"/>
      <c r="T33" s="169" t="s">
        <v>293</v>
      </c>
      <c r="U33">
        <f t="shared" si="1"/>
        <v>30</v>
      </c>
    </row>
    <row r="34" spans="1:21" ht="64.5" x14ac:dyDescent="0.25">
      <c r="A34" s="1">
        <f t="shared" si="2"/>
        <v>57</v>
      </c>
      <c r="B34" s="1" t="s">
        <v>123</v>
      </c>
      <c r="C34" s="2" t="s">
        <v>124</v>
      </c>
      <c r="D34" s="1" t="s">
        <v>9</v>
      </c>
      <c r="E34" s="3">
        <v>60000000</v>
      </c>
      <c r="F34" s="3">
        <v>60000000</v>
      </c>
      <c r="G34" s="1" t="s">
        <v>29</v>
      </c>
      <c r="H34" s="1" t="s">
        <v>220</v>
      </c>
      <c r="I34" s="1"/>
      <c r="J34" s="15"/>
      <c r="K34" s="15"/>
      <c r="L34" s="8"/>
      <c r="M34" s="15"/>
      <c r="N34" s="15"/>
      <c r="O34" s="15"/>
      <c r="P34" s="15"/>
      <c r="Q34" s="15"/>
      <c r="R34" s="15"/>
      <c r="S34" s="15"/>
      <c r="T34" s="169" t="s">
        <v>293</v>
      </c>
      <c r="U34">
        <f t="shared" si="1"/>
        <v>31</v>
      </c>
    </row>
    <row r="35" spans="1:21" ht="64.5" x14ac:dyDescent="0.25">
      <c r="A35" s="1">
        <f t="shared" si="2"/>
        <v>58</v>
      </c>
      <c r="B35" s="1" t="s">
        <v>125</v>
      </c>
      <c r="C35" s="2" t="s">
        <v>126</v>
      </c>
      <c r="D35" s="1" t="s">
        <v>9</v>
      </c>
      <c r="E35" s="3">
        <v>60000000</v>
      </c>
      <c r="F35" s="3">
        <v>60000000</v>
      </c>
      <c r="G35" s="1" t="s">
        <v>29</v>
      </c>
      <c r="H35" s="1" t="s">
        <v>220</v>
      </c>
      <c r="I35" s="1"/>
      <c r="J35" s="15"/>
      <c r="K35" s="15"/>
      <c r="L35" s="8"/>
      <c r="M35" s="15"/>
      <c r="N35" s="15"/>
      <c r="O35" s="15"/>
      <c r="P35" s="15"/>
      <c r="Q35" s="15"/>
      <c r="R35" s="15"/>
      <c r="S35" s="15"/>
      <c r="T35" s="169" t="s">
        <v>293</v>
      </c>
      <c r="U35">
        <f t="shared" si="1"/>
        <v>32</v>
      </c>
    </row>
    <row r="36" spans="1:21" ht="64.5" x14ac:dyDescent="0.25">
      <c r="A36" s="1">
        <f t="shared" si="2"/>
        <v>59</v>
      </c>
      <c r="B36" s="1" t="s">
        <v>127</v>
      </c>
      <c r="C36" s="2" t="s">
        <v>128</v>
      </c>
      <c r="D36" s="1" t="s">
        <v>9</v>
      </c>
      <c r="E36" s="3">
        <v>60000000</v>
      </c>
      <c r="F36" s="3">
        <v>60000000</v>
      </c>
      <c r="G36" s="1" t="s">
        <v>29</v>
      </c>
      <c r="H36" s="1" t="s">
        <v>220</v>
      </c>
      <c r="I36" s="1"/>
      <c r="J36" s="15"/>
      <c r="K36" s="15"/>
      <c r="L36" s="8"/>
      <c r="M36" s="15"/>
      <c r="N36" s="15"/>
      <c r="O36" s="15"/>
      <c r="P36" s="15"/>
      <c r="Q36" s="15"/>
      <c r="R36" s="15"/>
      <c r="S36" s="15"/>
      <c r="T36" s="169" t="s">
        <v>293</v>
      </c>
      <c r="U36">
        <f t="shared" si="1"/>
        <v>33</v>
      </c>
    </row>
    <row r="37" spans="1:21" ht="64.5" x14ac:dyDescent="0.25">
      <c r="A37" s="1">
        <f t="shared" si="2"/>
        <v>60</v>
      </c>
      <c r="B37" s="1" t="s">
        <v>129</v>
      </c>
      <c r="C37" s="2" t="s">
        <v>130</v>
      </c>
      <c r="D37" s="1" t="s">
        <v>9</v>
      </c>
      <c r="E37" s="3">
        <v>60000000</v>
      </c>
      <c r="F37" s="3">
        <v>60000000</v>
      </c>
      <c r="G37" s="1" t="s">
        <v>29</v>
      </c>
      <c r="H37" s="1" t="s">
        <v>220</v>
      </c>
      <c r="I37" s="1"/>
      <c r="J37" s="15"/>
      <c r="K37" s="15"/>
      <c r="L37" s="8"/>
      <c r="M37" s="15"/>
      <c r="N37" s="15"/>
      <c r="O37" s="15"/>
      <c r="P37" s="15"/>
      <c r="Q37" s="15"/>
      <c r="R37" s="15"/>
      <c r="S37" s="15"/>
      <c r="T37" s="169" t="s">
        <v>293</v>
      </c>
      <c r="U37">
        <f t="shared" si="1"/>
        <v>34</v>
      </c>
    </row>
    <row r="38" spans="1:21" ht="64.5" x14ac:dyDescent="0.25">
      <c r="A38" s="1">
        <f t="shared" si="2"/>
        <v>61</v>
      </c>
      <c r="B38" s="1" t="s">
        <v>131</v>
      </c>
      <c r="C38" s="2" t="s">
        <v>132</v>
      </c>
      <c r="D38" s="1" t="s">
        <v>9</v>
      </c>
      <c r="E38" s="3">
        <v>60000000</v>
      </c>
      <c r="F38" s="3">
        <v>60000000</v>
      </c>
      <c r="G38" s="1" t="s">
        <v>29</v>
      </c>
      <c r="H38" s="1" t="s">
        <v>220</v>
      </c>
      <c r="I38" s="1"/>
      <c r="J38" s="15"/>
      <c r="K38" s="15"/>
      <c r="L38" s="8"/>
      <c r="M38" s="15"/>
      <c r="N38" s="15"/>
      <c r="O38" s="15"/>
      <c r="P38" s="15"/>
      <c r="Q38" s="15"/>
      <c r="R38" s="15"/>
      <c r="S38" s="15"/>
      <c r="T38" s="169" t="s">
        <v>293</v>
      </c>
      <c r="U38">
        <f t="shared" si="1"/>
        <v>35</v>
      </c>
    </row>
    <row r="39" spans="1:21" ht="64.5" x14ac:dyDescent="0.25">
      <c r="A39" s="1">
        <f t="shared" si="2"/>
        <v>62</v>
      </c>
      <c r="B39" s="1" t="s">
        <v>133</v>
      </c>
      <c r="C39" s="2" t="s">
        <v>134</v>
      </c>
      <c r="D39" s="1" t="s">
        <v>9</v>
      </c>
      <c r="E39" s="3">
        <v>60000000</v>
      </c>
      <c r="F39" s="3">
        <v>60000000</v>
      </c>
      <c r="G39" s="1" t="s">
        <v>29</v>
      </c>
      <c r="H39" s="1" t="s">
        <v>220</v>
      </c>
      <c r="I39" s="1"/>
      <c r="J39" s="15"/>
      <c r="K39" s="15"/>
      <c r="L39" s="8"/>
      <c r="M39" s="15"/>
      <c r="N39" s="15"/>
      <c r="O39" s="15"/>
      <c r="P39" s="15"/>
      <c r="Q39" s="15"/>
      <c r="R39" s="15"/>
      <c r="S39" s="15"/>
      <c r="T39" s="169" t="s">
        <v>294</v>
      </c>
      <c r="U39">
        <f t="shared" si="1"/>
        <v>36</v>
      </c>
    </row>
    <row r="40" spans="1:21" ht="64.5" x14ac:dyDescent="0.25">
      <c r="A40" s="1">
        <f t="shared" si="2"/>
        <v>63</v>
      </c>
      <c r="B40" s="1" t="s">
        <v>135</v>
      </c>
      <c r="C40" s="2" t="s">
        <v>136</v>
      </c>
      <c r="D40" s="1" t="s">
        <v>9</v>
      </c>
      <c r="E40" s="3">
        <v>60000000</v>
      </c>
      <c r="F40" s="3">
        <v>60000000</v>
      </c>
      <c r="G40" s="1" t="s">
        <v>29</v>
      </c>
      <c r="H40" s="1" t="s">
        <v>220</v>
      </c>
      <c r="I40" s="1"/>
      <c r="J40" s="15"/>
      <c r="K40" s="15"/>
      <c r="L40" s="8"/>
      <c r="M40" s="15"/>
      <c r="N40" s="15"/>
      <c r="O40" s="15"/>
      <c r="P40" s="15"/>
      <c r="Q40" s="15"/>
      <c r="R40" s="15"/>
      <c r="S40" s="15"/>
      <c r="T40" s="169" t="s">
        <v>293</v>
      </c>
      <c r="U40">
        <f t="shared" si="1"/>
        <v>37</v>
      </c>
    </row>
    <row r="41" spans="1:21" ht="64.5" x14ac:dyDescent="0.25">
      <c r="A41" s="1">
        <f t="shared" si="2"/>
        <v>64</v>
      </c>
      <c r="B41" s="1" t="s">
        <v>137</v>
      </c>
      <c r="C41" s="2" t="s">
        <v>138</v>
      </c>
      <c r="D41" s="1" t="s">
        <v>9</v>
      </c>
      <c r="E41" s="3">
        <v>150000000</v>
      </c>
      <c r="F41" s="3">
        <v>150000000</v>
      </c>
      <c r="G41" s="1" t="s">
        <v>6</v>
      </c>
      <c r="H41" s="1" t="s">
        <v>220</v>
      </c>
      <c r="I41" s="1"/>
      <c r="J41" s="15"/>
      <c r="K41" s="15"/>
      <c r="L41" s="8"/>
      <c r="M41" s="15"/>
      <c r="N41" s="15"/>
      <c r="O41" s="15"/>
      <c r="P41" s="15"/>
      <c r="Q41" s="15"/>
      <c r="R41" s="15"/>
      <c r="S41" s="15"/>
      <c r="T41" s="169" t="s">
        <v>293</v>
      </c>
      <c r="U41">
        <f t="shared" si="1"/>
        <v>38</v>
      </c>
    </row>
    <row r="42" spans="1:21" ht="64.5" x14ac:dyDescent="0.25">
      <c r="A42" s="1">
        <v>68</v>
      </c>
      <c r="B42" s="1" t="s">
        <v>139</v>
      </c>
      <c r="C42" s="2" t="s">
        <v>140</v>
      </c>
      <c r="D42" s="1" t="s">
        <v>9</v>
      </c>
      <c r="E42" s="3">
        <v>350000000</v>
      </c>
      <c r="F42" s="3">
        <v>350000000</v>
      </c>
      <c r="G42" s="1" t="s">
        <v>6</v>
      </c>
      <c r="H42" s="1" t="s">
        <v>220</v>
      </c>
      <c r="I42" s="1"/>
      <c r="J42" s="15"/>
      <c r="K42" s="15"/>
      <c r="L42" s="8">
        <v>2.21</v>
      </c>
      <c r="M42" s="15"/>
      <c r="N42" s="15"/>
      <c r="O42" s="15"/>
      <c r="P42" s="15"/>
      <c r="Q42" s="15"/>
      <c r="R42" s="15"/>
      <c r="S42" s="15" t="s">
        <v>367</v>
      </c>
      <c r="T42" s="169" t="s">
        <v>293</v>
      </c>
      <c r="U42">
        <f t="shared" si="1"/>
        <v>39</v>
      </c>
    </row>
    <row r="43" spans="1:21" ht="64.5" x14ac:dyDescent="0.25">
      <c r="A43" s="1">
        <f t="shared" ref="A43:A46" si="3">A42+1</f>
        <v>69</v>
      </c>
      <c r="B43" s="1" t="s">
        <v>145</v>
      </c>
      <c r="C43" s="2" t="s">
        <v>146</v>
      </c>
      <c r="D43" s="1" t="s">
        <v>9</v>
      </c>
      <c r="E43" s="3">
        <v>100000000</v>
      </c>
      <c r="F43" s="3">
        <v>100000000</v>
      </c>
      <c r="G43" s="1" t="s">
        <v>29</v>
      </c>
      <c r="H43" s="1" t="s">
        <v>220</v>
      </c>
      <c r="I43" s="1"/>
      <c r="J43" s="15"/>
      <c r="K43" s="15"/>
      <c r="L43" s="8"/>
      <c r="M43" s="15"/>
      <c r="N43" s="15"/>
      <c r="O43" s="15"/>
      <c r="P43" s="15"/>
      <c r="Q43" s="15"/>
      <c r="R43" s="15"/>
      <c r="S43" s="15"/>
      <c r="T43" s="169" t="s">
        <v>293</v>
      </c>
      <c r="U43">
        <f t="shared" si="1"/>
        <v>40</v>
      </c>
    </row>
    <row r="44" spans="1:21" ht="64.5" x14ac:dyDescent="0.25">
      <c r="A44" s="1">
        <f t="shared" si="3"/>
        <v>70</v>
      </c>
      <c r="B44" s="1" t="s">
        <v>147</v>
      </c>
      <c r="C44" s="2" t="s">
        <v>148</v>
      </c>
      <c r="D44" s="1" t="s">
        <v>9</v>
      </c>
      <c r="E44" s="3">
        <v>200000000</v>
      </c>
      <c r="F44" s="3">
        <v>200000000</v>
      </c>
      <c r="G44" s="1" t="s">
        <v>6</v>
      </c>
      <c r="H44" s="1" t="s">
        <v>220</v>
      </c>
      <c r="I44" s="1"/>
      <c r="J44" s="15"/>
      <c r="K44" s="15"/>
      <c r="L44" s="8"/>
      <c r="M44" s="15"/>
      <c r="N44" s="15"/>
      <c r="O44" s="15"/>
      <c r="P44" s="15"/>
      <c r="Q44" s="15"/>
      <c r="R44" s="15"/>
      <c r="S44" s="15"/>
      <c r="T44" s="169" t="s">
        <v>294</v>
      </c>
      <c r="U44">
        <f t="shared" si="1"/>
        <v>41</v>
      </c>
    </row>
    <row r="45" spans="1:21" ht="64.5" x14ac:dyDescent="0.25">
      <c r="A45" s="1">
        <f t="shared" si="3"/>
        <v>71</v>
      </c>
      <c r="B45" s="1" t="s">
        <v>149</v>
      </c>
      <c r="C45" s="2" t="s">
        <v>150</v>
      </c>
      <c r="D45" s="1" t="s">
        <v>9</v>
      </c>
      <c r="E45" s="3">
        <v>150000000</v>
      </c>
      <c r="F45" s="3">
        <v>150000000</v>
      </c>
      <c r="G45" s="1" t="s">
        <v>6</v>
      </c>
      <c r="H45" s="1" t="s">
        <v>220</v>
      </c>
      <c r="I45" s="1"/>
      <c r="J45" s="15"/>
      <c r="K45" s="15"/>
      <c r="L45" s="8"/>
      <c r="M45" s="15"/>
      <c r="N45" s="15"/>
      <c r="O45" s="15"/>
      <c r="P45" s="15"/>
      <c r="Q45" s="15"/>
      <c r="R45" s="15"/>
      <c r="S45" s="15"/>
      <c r="T45" s="169" t="s">
        <v>293</v>
      </c>
      <c r="U45">
        <f t="shared" si="1"/>
        <v>42</v>
      </c>
    </row>
    <row r="46" spans="1:21" ht="64.5" x14ac:dyDescent="0.25">
      <c r="A46" s="1">
        <f t="shared" si="3"/>
        <v>72</v>
      </c>
      <c r="B46" s="1" t="s">
        <v>163</v>
      </c>
      <c r="C46" s="2" t="s">
        <v>164</v>
      </c>
      <c r="D46" s="1" t="s">
        <v>9</v>
      </c>
      <c r="E46" s="3">
        <v>50000000</v>
      </c>
      <c r="F46" s="3">
        <v>50000000</v>
      </c>
      <c r="G46" s="1" t="s">
        <v>29</v>
      </c>
      <c r="H46" s="1" t="s">
        <v>220</v>
      </c>
      <c r="I46" s="1"/>
      <c r="J46" s="15"/>
      <c r="K46" s="15"/>
      <c r="L46" s="8"/>
      <c r="M46" s="15"/>
      <c r="N46" s="15"/>
      <c r="O46" s="15"/>
      <c r="P46" s="15"/>
      <c r="Q46" s="15"/>
      <c r="R46" s="15"/>
      <c r="S46" s="15"/>
      <c r="T46" s="169" t="s">
        <v>294</v>
      </c>
      <c r="U46">
        <f t="shared" si="1"/>
        <v>43</v>
      </c>
    </row>
    <row r="47" spans="1:21" x14ac:dyDescent="0.25">
      <c r="E47" s="248">
        <f>SUM(E4:E46)</f>
        <v>3735000000</v>
      </c>
      <c r="F47" s="248">
        <f>SUM(F4:F46)</f>
        <v>3735000000</v>
      </c>
    </row>
    <row r="55" spans="3:14" ht="15.75" x14ac:dyDescent="0.25">
      <c r="C55" s="304" t="s">
        <v>282</v>
      </c>
      <c r="D55" s="304" t="s">
        <v>250</v>
      </c>
      <c r="E55" s="306" t="s">
        <v>283</v>
      </c>
      <c r="F55" s="306"/>
      <c r="G55" s="306"/>
      <c r="H55" s="306"/>
      <c r="I55" s="306"/>
      <c r="J55" s="307" t="s">
        <v>241</v>
      </c>
      <c r="K55" s="307"/>
      <c r="L55" s="307"/>
      <c r="M55" s="307"/>
      <c r="N55" s="308" t="s">
        <v>284</v>
      </c>
    </row>
    <row r="56" spans="3:14" ht="45" x14ac:dyDescent="0.25">
      <c r="C56" s="305"/>
      <c r="D56" s="305"/>
      <c r="E56" s="213" t="s">
        <v>286</v>
      </c>
      <c r="F56" s="308" t="s">
        <v>322</v>
      </c>
      <c r="G56" s="308"/>
      <c r="H56" s="308"/>
      <c r="I56" s="308"/>
      <c r="J56" s="214" t="s">
        <v>9</v>
      </c>
      <c r="K56" s="214" t="s">
        <v>5</v>
      </c>
      <c r="L56" s="214" t="s">
        <v>222</v>
      </c>
      <c r="M56" s="214" t="s">
        <v>287</v>
      </c>
      <c r="N56" s="308"/>
    </row>
    <row r="57" spans="3:14" ht="15.75" x14ac:dyDescent="0.25">
      <c r="C57" s="215" t="s">
        <v>6</v>
      </c>
      <c r="D57" s="216">
        <v>4</v>
      </c>
      <c r="E57" s="217">
        <f>E45+E44+E42+E41</f>
        <v>850000000</v>
      </c>
      <c r="F57" s="321">
        <v>850000000</v>
      </c>
      <c r="G57" s="321"/>
      <c r="H57" s="321"/>
      <c r="I57" s="321"/>
      <c r="J57" s="218">
        <v>4</v>
      </c>
      <c r="K57" s="218"/>
      <c r="L57" s="218"/>
      <c r="M57" s="218"/>
      <c r="N57" s="216">
        <f>+J57+K57+L57+M57</f>
        <v>4</v>
      </c>
    </row>
    <row r="58" spans="3:14" ht="15.75" x14ac:dyDescent="0.25">
      <c r="C58" s="215" t="s">
        <v>255</v>
      </c>
      <c r="D58" s="216">
        <f>+K48</f>
        <v>0</v>
      </c>
      <c r="E58" s="217"/>
      <c r="F58" s="321"/>
      <c r="G58" s="321"/>
      <c r="H58" s="321"/>
      <c r="I58" s="321"/>
      <c r="J58" s="218"/>
      <c r="K58" s="218"/>
      <c r="L58" s="218"/>
      <c r="M58" s="218"/>
      <c r="N58" s="216">
        <f>+J58+K58+L58+M58</f>
        <v>0</v>
      </c>
    </row>
    <row r="59" spans="3:14" ht="15.75" x14ac:dyDescent="0.25">
      <c r="C59" s="215" t="s">
        <v>52</v>
      </c>
      <c r="D59" s="216">
        <f>+L48</f>
        <v>0</v>
      </c>
      <c r="E59" s="217"/>
      <c r="F59" s="321"/>
      <c r="G59" s="321"/>
      <c r="H59" s="321"/>
      <c r="I59" s="321"/>
      <c r="J59" s="218"/>
      <c r="K59" s="218"/>
      <c r="L59" s="218"/>
      <c r="M59" s="218"/>
      <c r="N59" s="216">
        <f>+J59+K59+L59+M59</f>
        <v>0</v>
      </c>
    </row>
    <row r="60" spans="3:14" ht="15.75" x14ac:dyDescent="0.25">
      <c r="C60" s="215" t="s">
        <v>81</v>
      </c>
      <c r="D60" s="216">
        <v>1</v>
      </c>
      <c r="E60" s="217">
        <v>20000000</v>
      </c>
      <c r="F60" s="383">
        <v>20000000</v>
      </c>
      <c r="G60" s="384"/>
      <c r="H60" s="384"/>
      <c r="I60" s="385"/>
      <c r="J60" s="218">
        <v>1</v>
      </c>
      <c r="K60" s="218"/>
      <c r="L60" s="218"/>
      <c r="M60" s="218"/>
      <c r="N60" s="216">
        <f>SUM(J60:M60)</f>
        <v>1</v>
      </c>
    </row>
    <row r="61" spans="3:14" ht="15.75" x14ac:dyDescent="0.25">
      <c r="C61" s="219" t="s">
        <v>288</v>
      </c>
      <c r="D61" s="220"/>
      <c r="E61" s="221">
        <f>E57+E58+E59+E60</f>
        <v>870000000</v>
      </c>
      <c r="F61" s="322">
        <f t="shared" ref="F61" si="4">F57+F58+F59+F60</f>
        <v>870000000</v>
      </c>
      <c r="G61" s="323"/>
      <c r="H61" s="323"/>
      <c r="I61" s="324"/>
      <c r="J61" s="222"/>
      <c r="K61" s="222"/>
      <c r="L61" s="222"/>
      <c r="M61" s="222"/>
      <c r="N61" s="220">
        <f>SUM(N57:N60)</f>
        <v>5</v>
      </c>
    </row>
    <row r="62" spans="3:14" x14ac:dyDescent="0.25">
      <c r="C62" s="10"/>
      <c r="D62" s="23"/>
      <c r="E62" s="23"/>
      <c r="F62" s="319"/>
      <c r="G62" s="320"/>
      <c r="H62" s="320"/>
      <c r="I62" s="320"/>
      <c r="J62" s="10"/>
      <c r="K62" s="10"/>
      <c r="L62" s="10"/>
      <c r="M62" s="10"/>
      <c r="N62" s="10"/>
    </row>
    <row r="63" spans="3:14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3:14" x14ac:dyDescent="0.25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3:14" ht="15.75" x14ac:dyDescent="0.25">
      <c r="C65" s="304" t="s">
        <v>282</v>
      </c>
      <c r="D65" s="304" t="s">
        <v>250</v>
      </c>
      <c r="E65" s="306" t="s">
        <v>283</v>
      </c>
      <c r="F65" s="306"/>
      <c r="G65" s="306"/>
      <c r="H65" s="306"/>
      <c r="I65" s="306"/>
      <c r="J65" s="394" t="s">
        <v>241</v>
      </c>
      <c r="K65" s="394"/>
      <c r="L65" s="394"/>
      <c r="M65" s="394"/>
      <c r="N65" s="308" t="s">
        <v>284</v>
      </c>
    </row>
    <row r="66" spans="3:14" ht="45" x14ac:dyDescent="0.25">
      <c r="C66" s="305"/>
      <c r="D66" s="305"/>
      <c r="E66" s="213" t="s">
        <v>286</v>
      </c>
      <c r="F66" s="308" t="s">
        <v>322</v>
      </c>
      <c r="G66" s="308"/>
      <c r="H66" s="308"/>
      <c r="I66" s="308"/>
      <c r="J66" s="223" t="s">
        <v>9</v>
      </c>
      <c r="K66" s="223" t="s">
        <v>5</v>
      </c>
      <c r="L66" s="223" t="s">
        <v>222</v>
      </c>
      <c r="M66" s="223" t="s">
        <v>287</v>
      </c>
      <c r="N66" s="308"/>
    </row>
    <row r="67" spans="3:14" ht="15.75" x14ac:dyDescent="0.25">
      <c r="C67" s="224" t="s">
        <v>6</v>
      </c>
      <c r="D67" s="225">
        <v>37</v>
      </c>
      <c r="E67" s="226">
        <v>49374131000</v>
      </c>
      <c r="F67" s="395">
        <v>24565960500</v>
      </c>
      <c r="G67" s="395"/>
      <c r="H67" s="395"/>
      <c r="I67" s="395"/>
      <c r="J67" s="227">
        <v>32</v>
      </c>
      <c r="K67" s="227">
        <v>5</v>
      </c>
      <c r="L67" s="227"/>
      <c r="M67" s="227"/>
      <c r="N67" s="216">
        <f>+J67+K67+L67+M67</f>
        <v>37</v>
      </c>
    </row>
    <row r="68" spans="3:14" ht="15.75" x14ac:dyDescent="0.25">
      <c r="C68" s="228" t="s">
        <v>349</v>
      </c>
      <c r="D68" s="229">
        <v>5</v>
      </c>
      <c r="E68" s="230">
        <v>2080000000</v>
      </c>
      <c r="F68" s="403">
        <v>2080000000</v>
      </c>
      <c r="G68" s="404"/>
      <c r="H68" s="404"/>
      <c r="I68" s="405"/>
      <c r="J68" s="227"/>
      <c r="K68" s="227"/>
      <c r="L68" s="227"/>
      <c r="M68" s="227"/>
      <c r="N68" s="216"/>
    </row>
    <row r="69" spans="3:14" ht="15.75" x14ac:dyDescent="0.25">
      <c r="C69" s="228" t="s">
        <v>350</v>
      </c>
      <c r="D69" s="229">
        <v>32</v>
      </c>
      <c r="E69" s="230">
        <f>E67-E68</f>
        <v>47294131000</v>
      </c>
      <c r="F69" s="403">
        <f t="shared" ref="F69" si="5">F67-F68</f>
        <v>22485960500</v>
      </c>
      <c r="G69" s="404"/>
      <c r="H69" s="404"/>
      <c r="I69" s="405"/>
      <c r="J69" s="227"/>
      <c r="K69" s="227"/>
      <c r="L69" s="227"/>
      <c r="M69" s="227"/>
      <c r="N69" s="216"/>
    </row>
    <row r="70" spans="3:14" ht="15.75" x14ac:dyDescent="0.25">
      <c r="C70" s="224" t="s">
        <v>255</v>
      </c>
      <c r="D70" s="225">
        <v>43</v>
      </c>
      <c r="E70" s="231">
        <v>3186664200</v>
      </c>
      <c r="F70" s="396">
        <v>3186664200</v>
      </c>
      <c r="G70" s="396"/>
      <c r="H70" s="396"/>
      <c r="I70" s="396"/>
      <c r="J70" s="227">
        <v>34</v>
      </c>
      <c r="K70" s="227">
        <v>9</v>
      </c>
      <c r="L70" s="227"/>
      <c r="M70" s="227"/>
      <c r="N70" s="216">
        <f>+J70+K70+L70+M70</f>
        <v>43</v>
      </c>
    </row>
    <row r="71" spans="3:14" ht="15.75" x14ac:dyDescent="0.25">
      <c r="C71" s="228" t="s">
        <v>351</v>
      </c>
      <c r="D71" s="229">
        <v>9</v>
      </c>
      <c r="E71" s="232">
        <v>524000000</v>
      </c>
      <c r="F71" s="406">
        <v>524000000</v>
      </c>
      <c r="G71" s="407"/>
      <c r="H71" s="407"/>
      <c r="I71" s="408"/>
      <c r="J71" s="227"/>
      <c r="K71" s="227"/>
      <c r="L71" s="227"/>
      <c r="M71" s="227"/>
      <c r="N71" s="216"/>
    </row>
    <row r="72" spans="3:14" ht="15.75" x14ac:dyDescent="0.25">
      <c r="C72" s="228" t="s">
        <v>352</v>
      </c>
      <c r="D72" s="229">
        <v>34</v>
      </c>
      <c r="E72" s="232">
        <v>2662664200</v>
      </c>
      <c r="F72" s="406">
        <v>2662664200</v>
      </c>
      <c r="G72" s="407"/>
      <c r="H72" s="407"/>
      <c r="I72" s="408"/>
      <c r="J72" s="227"/>
      <c r="K72" s="227"/>
      <c r="L72" s="227"/>
      <c r="M72" s="227"/>
      <c r="N72" s="216"/>
    </row>
    <row r="73" spans="3:14" ht="15.75" x14ac:dyDescent="0.25">
      <c r="C73" s="224" t="s">
        <v>52</v>
      </c>
      <c r="D73" s="225">
        <v>3</v>
      </c>
      <c r="E73" s="231">
        <v>354000000</v>
      </c>
      <c r="F73" s="396">
        <v>354000000</v>
      </c>
      <c r="G73" s="396"/>
      <c r="H73" s="396"/>
      <c r="I73" s="396"/>
      <c r="J73" s="227"/>
      <c r="K73" s="227"/>
      <c r="L73" s="227">
        <v>3</v>
      </c>
      <c r="M73" s="227"/>
      <c r="N73" s="216">
        <f>+J73+K73+L73+M73</f>
        <v>3</v>
      </c>
    </row>
    <row r="74" spans="3:14" ht="15.75" x14ac:dyDescent="0.25">
      <c r="C74" s="224" t="s">
        <v>81</v>
      </c>
      <c r="D74" s="225">
        <v>11</v>
      </c>
      <c r="E74" s="231">
        <v>155000000</v>
      </c>
      <c r="F74" s="397">
        <v>155000000</v>
      </c>
      <c r="G74" s="398"/>
      <c r="H74" s="398"/>
      <c r="I74" s="399"/>
      <c r="J74" s="227">
        <v>3</v>
      </c>
      <c r="K74" s="227">
        <v>3</v>
      </c>
      <c r="L74" s="227"/>
      <c r="M74" s="227">
        <v>5</v>
      </c>
      <c r="N74" s="216">
        <f>SUM(J74:M74)</f>
        <v>11</v>
      </c>
    </row>
    <row r="75" spans="3:14" ht="15.75" x14ac:dyDescent="0.25">
      <c r="C75" s="233" t="s">
        <v>354</v>
      </c>
      <c r="D75" s="234">
        <v>3</v>
      </c>
      <c r="E75" s="235">
        <v>55000000</v>
      </c>
      <c r="F75" s="409">
        <v>55000000</v>
      </c>
      <c r="G75" s="410"/>
      <c r="H75" s="410"/>
      <c r="I75" s="411"/>
      <c r="J75" s="227"/>
      <c r="K75" s="227"/>
      <c r="L75" s="227"/>
      <c r="M75" s="227"/>
      <c r="N75" s="216"/>
    </row>
    <row r="76" spans="3:14" ht="15.75" x14ac:dyDescent="0.25">
      <c r="C76" s="233" t="s">
        <v>355</v>
      </c>
      <c r="D76" s="234">
        <v>3</v>
      </c>
      <c r="E76" s="235">
        <v>43000000</v>
      </c>
      <c r="F76" s="409">
        <v>43000000</v>
      </c>
      <c r="G76" s="410"/>
      <c r="H76" s="410"/>
      <c r="I76" s="411"/>
      <c r="J76" s="227"/>
      <c r="K76" s="227"/>
      <c r="L76" s="227"/>
      <c r="M76" s="227"/>
      <c r="N76" s="216"/>
    </row>
    <row r="77" spans="3:14" ht="15.75" x14ac:dyDescent="0.25">
      <c r="C77" s="233" t="s">
        <v>356</v>
      </c>
      <c r="D77" s="234">
        <v>5</v>
      </c>
      <c r="E77" s="235">
        <v>57000000</v>
      </c>
      <c r="F77" s="409">
        <v>57000000</v>
      </c>
      <c r="G77" s="410"/>
      <c r="H77" s="410"/>
      <c r="I77" s="411"/>
      <c r="J77" s="227"/>
      <c r="K77" s="227"/>
      <c r="L77" s="227"/>
      <c r="M77" s="227"/>
      <c r="N77" s="216"/>
    </row>
    <row r="78" spans="3:14" ht="15.75" x14ac:dyDescent="0.25">
      <c r="C78" s="238" t="s">
        <v>357</v>
      </c>
      <c r="D78" s="236">
        <f>D67+D70+D73+D74</f>
        <v>94</v>
      </c>
      <c r="E78" s="221">
        <f>E67+E70+E73+E74</f>
        <v>53069795200</v>
      </c>
      <c r="F78" s="400">
        <f t="shared" ref="F78" si="6">F67+F70+F73+F74</f>
        <v>28261624700</v>
      </c>
      <c r="G78" s="401"/>
      <c r="H78" s="401"/>
      <c r="I78" s="402"/>
      <c r="J78" s="237">
        <f>SUM(J67:J77)</f>
        <v>69</v>
      </c>
      <c r="K78" s="237">
        <f>SUM(K67:K77)</f>
        <v>17</v>
      </c>
      <c r="L78" s="237">
        <f>SUM(L67:L73)</f>
        <v>3</v>
      </c>
      <c r="M78" s="237">
        <v>5</v>
      </c>
      <c r="N78" s="220">
        <f>SUM(N67:N74)</f>
        <v>94</v>
      </c>
    </row>
    <row r="79" spans="3:14" x14ac:dyDescent="0.25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3:14" x14ac:dyDescent="0.25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3:14" x14ac:dyDescent="0.25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3:14" x14ac:dyDescent="0.25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3:14" x14ac:dyDescent="0.25">
      <c r="C83" s="22"/>
      <c r="D83" s="22"/>
      <c r="E83" s="22"/>
      <c r="F83" s="22"/>
      <c r="G83" s="22"/>
    </row>
    <row r="84" spans="3:14" x14ac:dyDescent="0.25">
      <c r="C84" s="22"/>
      <c r="D84" s="22"/>
      <c r="E84" s="22"/>
      <c r="F84" s="22"/>
      <c r="G84" s="22"/>
    </row>
    <row r="85" spans="3:14" x14ac:dyDescent="0.25">
      <c r="C85" s="22"/>
      <c r="D85" s="22"/>
      <c r="E85" s="22"/>
      <c r="F85" s="22"/>
      <c r="G85" s="22"/>
    </row>
    <row r="86" spans="3:14" x14ac:dyDescent="0.25">
      <c r="C86" s="22"/>
      <c r="D86" s="22"/>
      <c r="E86" s="22"/>
      <c r="F86" s="22"/>
      <c r="G86" s="22"/>
    </row>
    <row r="87" spans="3:14" x14ac:dyDescent="0.25">
      <c r="C87" s="22"/>
      <c r="D87" s="22"/>
      <c r="E87" s="22"/>
      <c r="F87" s="22"/>
      <c r="G87" s="22"/>
    </row>
    <row r="88" spans="3:14" x14ac:dyDescent="0.25">
      <c r="C88" s="22"/>
      <c r="D88" s="22"/>
      <c r="E88" s="22"/>
      <c r="F88" s="22"/>
      <c r="G88" s="22"/>
    </row>
    <row r="89" spans="3:14" x14ac:dyDescent="0.25">
      <c r="C89" s="22"/>
      <c r="D89" s="22"/>
      <c r="E89" s="22"/>
      <c r="F89" s="22"/>
      <c r="G89" s="22"/>
    </row>
    <row r="90" spans="3:14" x14ac:dyDescent="0.25">
      <c r="C90" s="22"/>
      <c r="D90" s="22"/>
      <c r="E90" s="22"/>
      <c r="F90" s="22"/>
      <c r="G90" s="22"/>
    </row>
    <row r="91" spans="3:14" x14ac:dyDescent="0.25">
      <c r="C91" s="22"/>
      <c r="D91" s="22"/>
      <c r="E91" s="22"/>
      <c r="F91" s="22"/>
      <c r="G91" s="22"/>
    </row>
    <row r="92" spans="3:14" x14ac:dyDescent="0.25">
      <c r="C92" s="10"/>
      <c r="D92" s="10"/>
      <c r="E92" s="10"/>
      <c r="F92" s="10"/>
      <c r="G92" s="10"/>
    </row>
    <row r="93" spans="3:14" x14ac:dyDescent="0.25">
      <c r="C93" s="10"/>
      <c r="D93" s="10"/>
      <c r="E93" s="10"/>
      <c r="F93" s="10"/>
      <c r="G93" s="10"/>
    </row>
    <row r="94" spans="3:14" x14ac:dyDescent="0.25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</sheetData>
  <autoFilter ref="D1:D94"/>
  <mergeCells count="31">
    <mergeCell ref="F78:I78"/>
    <mergeCell ref="F73:I73"/>
    <mergeCell ref="F74:I74"/>
    <mergeCell ref="F75:I75"/>
    <mergeCell ref="F76:I76"/>
    <mergeCell ref="F77:I77"/>
    <mergeCell ref="F72:I72"/>
    <mergeCell ref="C65:C66"/>
    <mergeCell ref="D65:D66"/>
    <mergeCell ref="E65:I65"/>
    <mergeCell ref="J65:M65"/>
    <mergeCell ref="F67:I67"/>
    <mergeCell ref="F68:I68"/>
    <mergeCell ref="F69:I69"/>
    <mergeCell ref="F70:I70"/>
    <mergeCell ref="F71:I71"/>
    <mergeCell ref="N65:N66"/>
    <mergeCell ref="F66:I66"/>
    <mergeCell ref="F57:I57"/>
    <mergeCell ref="F58:I58"/>
    <mergeCell ref="F59:I59"/>
    <mergeCell ref="F60:I60"/>
    <mergeCell ref="F61:I61"/>
    <mergeCell ref="F62:I62"/>
    <mergeCell ref="A1:T1"/>
    <mergeCell ref="C55:C56"/>
    <mergeCell ref="D55:D56"/>
    <mergeCell ref="E55:I55"/>
    <mergeCell ref="J55:M55"/>
    <mergeCell ref="N55:N56"/>
    <mergeCell ref="F56:I56"/>
  </mergeCells>
  <pageMargins left="0.25" right="0.25" top="0.75" bottom="0.75" header="0.3" footer="0.3"/>
  <pageSetup paperSize="9" scale="50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zoomScale="60" zoomScaleNormal="60" workbookViewId="0">
      <selection activeCell="U11" sqref="U11"/>
    </sheetView>
  </sheetViews>
  <sheetFormatPr defaultRowHeight="15" x14ac:dyDescent="0.25"/>
  <cols>
    <col min="1" max="1" width="4.5703125" customWidth="1"/>
    <col min="2" max="2" width="21.5703125" customWidth="1"/>
    <col min="3" max="3" width="34.28515625" customWidth="1"/>
    <col min="4" max="4" width="10.85546875" customWidth="1"/>
    <col min="5" max="5" width="21.28515625" customWidth="1"/>
    <col min="6" max="6" width="21.42578125" customWidth="1"/>
    <col min="7" max="7" width="9" customWidth="1"/>
    <col min="8" max="8" width="8.140625" customWidth="1"/>
    <col min="9" max="9" width="9.85546875" customWidth="1"/>
    <col min="10" max="10" width="10.28515625" customWidth="1"/>
    <col min="11" max="12" width="13.140625" customWidth="1"/>
    <col min="13" max="13" width="9" customWidth="1"/>
    <col min="14" max="14" width="12.28515625" customWidth="1"/>
    <col min="15" max="15" width="12.7109375" customWidth="1"/>
    <col min="16" max="16" width="13.28515625" customWidth="1"/>
    <col min="17" max="17" width="14.42578125" customWidth="1"/>
    <col min="18" max="18" width="18.28515625" customWidth="1"/>
    <col min="19" max="19" width="16.28515625" customWidth="1"/>
  </cols>
  <sheetData>
    <row r="1" spans="1:19" x14ac:dyDescent="0.25">
      <c r="A1" s="300" t="s">
        <v>200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</row>
    <row r="2" spans="1:19" x14ac:dyDescent="0.25">
      <c r="A2" s="300" t="s">
        <v>201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</row>
    <row r="3" spans="1:19" x14ac:dyDescent="0.25">
      <c r="A3" s="301" t="s">
        <v>202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</row>
    <row r="4" spans="1:19" x14ac:dyDescent="0.25">
      <c r="A4" s="302" t="s">
        <v>224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</row>
    <row r="5" spans="1:19" ht="126" x14ac:dyDescent="0.25">
      <c r="A5" s="1" t="s">
        <v>0</v>
      </c>
      <c r="B5" s="1" t="s">
        <v>1</v>
      </c>
      <c r="C5" s="1" t="s">
        <v>203</v>
      </c>
      <c r="D5" s="11" t="s">
        <v>204</v>
      </c>
      <c r="E5" s="12" t="s">
        <v>205</v>
      </c>
      <c r="F5" s="12" t="s">
        <v>206</v>
      </c>
      <c r="G5" s="11" t="s">
        <v>207</v>
      </c>
      <c r="H5" s="11" t="s">
        <v>208</v>
      </c>
      <c r="I5" s="11" t="s">
        <v>209</v>
      </c>
      <c r="J5" s="11" t="s">
        <v>210</v>
      </c>
      <c r="K5" s="1" t="s">
        <v>211</v>
      </c>
      <c r="L5" s="1" t="s">
        <v>212</v>
      </c>
      <c r="M5" s="11" t="s">
        <v>213</v>
      </c>
      <c r="N5" s="11" t="s">
        <v>214</v>
      </c>
      <c r="O5" s="11" t="s">
        <v>215</v>
      </c>
      <c r="P5" s="1" t="s">
        <v>216</v>
      </c>
      <c r="Q5" s="12" t="s">
        <v>217</v>
      </c>
      <c r="R5" s="1" t="s">
        <v>218</v>
      </c>
      <c r="S5" s="1" t="s">
        <v>2</v>
      </c>
    </row>
    <row r="6" spans="1:19" x14ac:dyDescent="0.25">
      <c r="A6" s="1">
        <v>1</v>
      </c>
      <c r="B6" s="1">
        <v>2</v>
      </c>
      <c r="C6" s="1">
        <v>3</v>
      </c>
      <c r="D6" s="1">
        <v>4</v>
      </c>
      <c r="E6" s="3">
        <v>5</v>
      </c>
      <c r="F6" s="3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  <c r="Q6" s="13">
        <v>17</v>
      </c>
      <c r="R6" s="1">
        <v>18</v>
      </c>
      <c r="S6" s="1">
        <v>19</v>
      </c>
    </row>
    <row r="7" spans="1:19" x14ac:dyDescent="0.25">
      <c r="A7" s="21"/>
      <c r="B7" s="21"/>
      <c r="C7" s="167" t="s">
        <v>219</v>
      </c>
      <c r="D7" s="21"/>
      <c r="E7" s="21"/>
      <c r="F7" s="21"/>
      <c r="G7" s="21"/>
      <c r="H7" s="21"/>
      <c r="I7" s="21"/>
      <c r="J7" s="22"/>
      <c r="K7" s="22"/>
      <c r="L7" s="173"/>
      <c r="M7" s="22"/>
      <c r="N7" s="22"/>
      <c r="O7" s="22"/>
      <c r="P7" s="22"/>
      <c r="Q7" s="25"/>
      <c r="R7" s="22"/>
      <c r="S7" s="173"/>
    </row>
    <row r="8" spans="1:19" ht="86.25" x14ac:dyDescent="0.25">
      <c r="A8" s="1">
        <v>1</v>
      </c>
      <c r="B8" s="199" t="s">
        <v>325</v>
      </c>
      <c r="C8" s="170" t="s">
        <v>326</v>
      </c>
      <c r="D8" s="176" t="s">
        <v>9</v>
      </c>
      <c r="E8" s="198">
        <v>100000000</v>
      </c>
      <c r="F8" s="198">
        <v>100000000</v>
      </c>
      <c r="G8" s="186" t="s">
        <v>29</v>
      </c>
      <c r="H8" s="176" t="s">
        <v>220</v>
      </c>
      <c r="I8" s="15"/>
      <c r="J8" s="15"/>
      <c r="K8" s="176" t="s">
        <v>334</v>
      </c>
      <c r="L8" s="8"/>
      <c r="M8" s="15"/>
      <c r="N8" s="15"/>
      <c r="O8" s="15"/>
      <c r="P8" s="15"/>
      <c r="Q8" s="16"/>
      <c r="R8" s="15"/>
      <c r="S8" s="8"/>
    </row>
    <row r="9" spans="1:19" ht="26.25" x14ac:dyDescent="0.25">
      <c r="A9" s="1">
        <v>2</v>
      </c>
      <c r="B9" s="1" t="s">
        <v>344</v>
      </c>
      <c r="C9" s="2" t="s">
        <v>8</v>
      </c>
      <c r="D9" s="1" t="s">
        <v>9</v>
      </c>
      <c r="E9" s="3">
        <v>321500000</v>
      </c>
      <c r="F9" s="3">
        <v>321500000</v>
      </c>
      <c r="G9" s="1" t="s">
        <v>6</v>
      </c>
      <c r="H9" s="1" t="s">
        <v>220</v>
      </c>
      <c r="I9" s="19"/>
      <c r="J9" s="15"/>
      <c r="K9" s="1" t="s">
        <v>233</v>
      </c>
      <c r="L9" s="8" t="s">
        <v>341</v>
      </c>
      <c r="M9" s="15"/>
      <c r="N9" s="15"/>
      <c r="O9" s="15"/>
      <c r="P9" s="15"/>
      <c r="Q9" s="15"/>
      <c r="R9" s="15"/>
      <c r="S9" s="169" t="s">
        <v>304</v>
      </c>
    </row>
    <row r="10" spans="1:19" ht="39" x14ac:dyDescent="0.25">
      <c r="A10" s="1">
        <v>3</v>
      </c>
      <c r="B10" s="1" t="s">
        <v>10</v>
      </c>
      <c r="C10" s="2" t="s">
        <v>11</v>
      </c>
      <c r="D10" s="1" t="s">
        <v>9</v>
      </c>
      <c r="E10" s="3">
        <v>6041500000</v>
      </c>
      <c r="F10" s="3">
        <v>2000000000</v>
      </c>
      <c r="G10" s="1" t="s">
        <v>6</v>
      </c>
      <c r="H10" s="1" t="s">
        <v>220</v>
      </c>
      <c r="I10" s="19"/>
      <c r="J10" s="15"/>
      <c r="K10" s="1" t="s">
        <v>234</v>
      </c>
      <c r="L10" s="8" t="s">
        <v>296</v>
      </c>
      <c r="M10" s="15"/>
      <c r="N10" s="15"/>
      <c r="O10" s="15"/>
      <c r="P10" s="15"/>
      <c r="Q10" s="15"/>
      <c r="R10" s="15"/>
      <c r="S10" s="169" t="s">
        <v>302</v>
      </c>
    </row>
    <row r="11" spans="1:19" ht="39" x14ac:dyDescent="0.25">
      <c r="A11" s="1">
        <v>4</v>
      </c>
      <c r="B11" s="1" t="s">
        <v>12</v>
      </c>
      <c r="C11" s="2" t="s">
        <v>13</v>
      </c>
      <c r="D11" s="1" t="s">
        <v>9</v>
      </c>
      <c r="E11" s="3">
        <v>3351000000</v>
      </c>
      <c r="F11" s="3">
        <v>1000000000</v>
      </c>
      <c r="G11" s="1" t="s">
        <v>6</v>
      </c>
      <c r="H11" s="1" t="s">
        <v>220</v>
      </c>
      <c r="I11" s="19"/>
      <c r="J11" s="15"/>
      <c r="K11" s="1" t="s">
        <v>221</v>
      </c>
      <c r="L11" s="8" t="s">
        <v>297</v>
      </c>
      <c r="M11" s="15"/>
      <c r="N11" s="15"/>
      <c r="O11" s="15"/>
      <c r="P11" s="15"/>
      <c r="Q11" s="15"/>
      <c r="R11" s="15"/>
      <c r="S11" s="169" t="s">
        <v>307</v>
      </c>
    </row>
    <row r="12" spans="1:19" ht="64.5" x14ac:dyDescent="0.25">
      <c r="A12" s="189">
        <v>5</v>
      </c>
      <c r="B12" s="189" t="s">
        <v>14</v>
      </c>
      <c r="C12" s="190" t="s">
        <v>15</v>
      </c>
      <c r="D12" s="189" t="s">
        <v>9</v>
      </c>
      <c r="E12" s="191">
        <v>2100000000</v>
      </c>
      <c r="F12" s="191">
        <v>2100000000</v>
      </c>
      <c r="G12" s="189" t="s">
        <v>6</v>
      </c>
      <c r="H12" s="189" t="s">
        <v>220</v>
      </c>
      <c r="I12" s="192"/>
      <c r="J12" s="193"/>
      <c r="K12" s="189" t="s">
        <v>221</v>
      </c>
      <c r="L12" s="194" t="s">
        <v>298</v>
      </c>
      <c r="M12" s="193"/>
      <c r="N12" s="193"/>
      <c r="O12" s="193"/>
      <c r="P12" s="193"/>
      <c r="Q12" s="193"/>
      <c r="R12" s="193"/>
      <c r="S12" s="188" t="s">
        <v>337</v>
      </c>
    </row>
    <row r="13" spans="1:19" ht="39" x14ac:dyDescent="0.25">
      <c r="A13" s="1">
        <v>6</v>
      </c>
      <c r="B13" s="1" t="s">
        <v>16</v>
      </c>
      <c r="C13" s="2" t="s">
        <v>17</v>
      </c>
      <c r="D13" s="1" t="s">
        <v>9</v>
      </c>
      <c r="E13" s="3">
        <v>1500000000</v>
      </c>
      <c r="F13" s="3">
        <v>1000000000</v>
      </c>
      <c r="G13" s="1" t="s">
        <v>6</v>
      </c>
      <c r="H13" s="1" t="s">
        <v>220</v>
      </c>
      <c r="I13" s="19"/>
      <c r="J13" s="15"/>
      <c r="K13" s="1" t="s">
        <v>221</v>
      </c>
      <c r="L13" s="8" t="s">
        <v>297</v>
      </c>
      <c r="M13" s="15"/>
      <c r="N13" s="15"/>
      <c r="O13" s="15"/>
      <c r="P13" s="15"/>
      <c r="Q13" s="15"/>
      <c r="R13" s="15"/>
      <c r="S13" s="169" t="s">
        <v>306</v>
      </c>
    </row>
    <row r="14" spans="1:19" ht="25.5" x14ac:dyDescent="0.25">
      <c r="A14" s="1">
        <v>7</v>
      </c>
      <c r="B14" s="1" t="s">
        <v>327</v>
      </c>
      <c r="C14" s="2" t="s">
        <v>329</v>
      </c>
      <c r="D14" s="1" t="s">
        <v>9</v>
      </c>
      <c r="E14" s="3">
        <v>180000000</v>
      </c>
      <c r="F14" s="3">
        <v>180000000</v>
      </c>
      <c r="G14" s="1" t="s">
        <v>6</v>
      </c>
      <c r="H14" s="1" t="s">
        <v>220</v>
      </c>
      <c r="I14" s="19"/>
      <c r="J14" s="15"/>
      <c r="K14" s="1" t="s">
        <v>335</v>
      </c>
      <c r="L14" s="8"/>
      <c r="M14" s="15"/>
      <c r="N14" s="15"/>
      <c r="O14" s="15"/>
      <c r="P14" s="15"/>
      <c r="Q14" s="15"/>
      <c r="R14" s="15"/>
      <c r="S14" s="169"/>
    </row>
    <row r="15" spans="1:19" ht="25.5" x14ac:dyDescent="0.25">
      <c r="A15" s="1">
        <v>8</v>
      </c>
      <c r="B15" s="1" t="s">
        <v>328</v>
      </c>
      <c r="C15" s="2" t="s">
        <v>330</v>
      </c>
      <c r="D15" s="1" t="s">
        <v>9</v>
      </c>
      <c r="E15" s="3">
        <v>200000000</v>
      </c>
      <c r="F15" s="3">
        <v>200000000</v>
      </c>
      <c r="G15" s="1" t="s">
        <v>6</v>
      </c>
      <c r="H15" s="1" t="s">
        <v>220</v>
      </c>
      <c r="I15" s="19"/>
      <c r="J15" s="15"/>
      <c r="K15" s="1" t="s">
        <v>335</v>
      </c>
      <c r="L15" s="8"/>
      <c r="M15" s="15"/>
      <c r="N15" s="15"/>
      <c r="O15" s="15"/>
      <c r="P15" s="15"/>
      <c r="Q15" s="15"/>
      <c r="R15" s="15"/>
      <c r="S15" s="8"/>
    </row>
    <row r="16" spans="1:19" ht="25.5" x14ac:dyDescent="0.25">
      <c r="A16" s="1">
        <v>9</v>
      </c>
      <c r="B16" s="1" t="s">
        <v>331</v>
      </c>
      <c r="C16" s="2" t="s">
        <v>332</v>
      </c>
      <c r="D16" s="1" t="s">
        <v>333</v>
      </c>
      <c r="E16" s="3">
        <v>100000000</v>
      </c>
      <c r="F16" s="3">
        <v>100000000</v>
      </c>
      <c r="G16" s="1" t="s">
        <v>6</v>
      </c>
      <c r="H16" s="1" t="s">
        <v>220</v>
      </c>
      <c r="I16" s="19"/>
      <c r="J16" s="15"/>
      <c r="K16" s="1" t="s">
        <v>335</v>
      </c>
      <c r="L16" s="8"/>
      <c r="M16" s="15"/>
      <c r="N16" s="15"/>
      <c r="O16" s="15"/>
      <c r="P16" s="15"/>
      <c r="Q16" s="15"/>
      <c r="R16" s="15"/>
      <c r="S16" s="8"/>
    </row>
    <row r="17" spans="1:19" ht="64.5" x14ac:dyDescent="0.25">
      <c r="A17" s="189">
        <v>10</v>
      </c>
      <c r="B17" s="189" t="s">
        <v>18</v>
      </c>
      <c r="C17" s="190" t="s">
        <v>19</v>
      </c>
      <c r="D17" s="189" t="s">
        <v>9</v>
      </c>
      <c r="E17" s="191">
        <v>8434700000</v>
      </c>
      <c r="F17" s="191">
        <v>2500000000</v>
      </c>
      <c r="G17" s="189" t="s">
        <v>6</v>
      </c>
      <c r="H17" s="189" t="s">
        <v>220</v>
      </c>
      <c r="I17" s="192"/>
      <c r="J17" s="193"/>
      <c r="K17" s="189" t="s">
        <v>235</v>
      </c>
      <c r="L17" s="194" t="s">
        <v>299</v>
      </c>
      <c r="M17" s="193"/>
      <c r="N17" s="193"/>
      <c r="O17" s="193"/>
      <c r="P17" s="193"/>
      <c r="Q17" s="193"/>
      <c r="R17" s="193"/>
      <c r="S17" s="188" t="s">
        <v>336</v>
      </c>
    </row>
    <row r="18" spans="1:19" ht="63.75" x14ac:dyDescent="0.25">
      <c r="A18" s="1">
        <v>11</v>
      </c>
      <c r="B18" s="1" t="s">
        <v>20</v>
      </c>
      <c r="C18" s="2" t="s">
        <v>21</v>
      </c>
      <c r="D18" s="1" t="s">
        <v>9</v>
      </c>
      <c r="E18" s="3">
        <v>11632500000</v>
      </c>
      <c r="F18" s="3">
        <v>3500000000</v>
      </c>
      <c r="G18" s="1" t="s">
        <v>6</v>
      </c>
      <c r="H18" s="1" t="s">
        <v>220</v>
      </c>
      <c r="I18" s="19"/>
      <c r="J18" s="15"/>
      <c r="K18" s="1" t="s">
        <v>236</v>
      </c>
      <c r="L18" s="8" t="s">
        <v>300</v>
      </c>
      <c r="M18" s="15"/>
      <c r="N18" s="15"/>
      <c r="O18" s="15"/>
      <c r="P18" s="15"/>
      <c r="Q18" s="15"/>
      <c r="R18" s="15"/>
      <c r="S18" s="169" t="s">
        <v>303</v>
      </c>
    </row>
    <row r="19" spans="1:19" x14ac:dyDescent="0.25">
      <c r="A19" s="287" t="s">
        <v>22</v>
      </c>
      <c r="B19" s="288"/>
      <c r="C19" s="289"/>
      <c r="D19" s="1"/>
      <c r="E19" s="4">
        <f>SUM(E8:E18)</f>
        <v>33961200000</v>
      </c>
      <c r="F19" s="4">
        <f>SUM(F8:F18)</f>
        <v>13001500000</v>
      </c>
      <c r="G19" s="1"/>
      <c r="H19" s="1"/>
      <c r="I19" s="1"/>
      <c r="J19" s="15"/>
      <c r="K19" s="15"/>
      <c r="L19" s="8"/>
      <c r="M19" s="15"/>
      <c r="N19" s="15"/>
      <c r="O19" s="15"/>
      <c r="P19" s="15"/>
      <c r="Q19" s="15"/>
      <c r="R19" s="15"/>
      <c r="S19" s="8"/>
    </row>
    <row r="20" spans="1:19" ht="25.5" x14ac:dyDescent="0.25">
      <c r="A20" s="21"/>
      <c r="B20" s="21"/>
      <c r="C20" s="167" t="s">
        <v>225</v>
      </c>
      <c r="D20" s="21"/>
      <c r="E20" s="21"/>
      <c r="F20" s="21"/>
      <c r="G20" s="21"/>
      <c r="H20" s="21"/>
      <c r="I20" s="21"/>
      <c r="J20" s="22"/>
      <c r="K20" s="22"/>
      <c r="L20" s="173"/>
      <c r="M20" s="22"/>
      <c r="N20" s="22"/>
      <c r="O20" s="22"/>
      <c r="P20" s="22"/>
      <c r="Q20" s="22"/>
      <c r="R20" s="22"/>
      <c r="S20" s="173"/>
    </row>
    <row r="21" spans="1:19" ht="38.25" x14ac:dyDescent="0.25">
      <c r="A21" s="1">
        <v>12</v>
      </c>
      <c r="B21" s="1" t="s">
        <v>23</v>
      </c>
      <c r="C21" s="2" t="s">
        <v>24</v>
      </c>
      <c r="D21" s="1" t="s">
        <v>9</v>
      </c>
      <c r="E21" s="3">
        <v>3000000000</v>
      </c>
      <c r="F21" s="3">
        <v>1500000000</v>
      </c>
      <c r="G21" s="1" t="s">
        <v>6</v>
      </c>
      <c r="H21" s="1" t="s">
        <v>220</v>
      </c>
      <c r="I21" s="1"/>
      <c r="J21" s="15"/>
      <c r="K21" s="15"/>
      <c r="L21" s="8"/>
      <c r="M21" s="15"/>
      <c r="N21" s="15"/>
      <c r="O21" s="15"/>
      <c r="P21" s="15"/>
      <c r="Q21" s="15"/>
      <c r="R21" s="15"/>
      <c r="S21" s="8"/>
    </row>
    <row r="22" spans="1:19" ht="25.5" x14ac:dyDescent="0.25">
      <c r="A22" s="1">
        <f>A21+1</f>
        <v>13</v>
      </c>
      <c r="B22" s="1" t="s">
        <v>25</v>
      </c>
      <c r="C22" s="2" t="s">
        <v>26</v>
      </c>
      <c r="D22" s="1" t="s">
        <v>9</v>
      </c>
      <c r="E22" s="3">
        <v>500000000</v>
      </c>
      <c r="F22" s="3">
        <v>500000000</v>
      </c>
      <c r="G22" s="1" t="s">
        <v>6</v>
      </c>
      <c r="H22" s="1" t="s">
        <v>220</v>
      </c>
      <c r="I22" s="1"/>
      <c r="J22" s="15"/>
      <c r="K22" s="15"/>
      <c r="L22" s="8"/>
      <c r="M22" s="15"/>
      <c r="N22" s="15"/>
      <c r="O22" s="15"/>
      <c r="P22" s="15"/>
      <c r="Q22" s="15"/>
      <c r="R22" s="15"/>
      <c r="S22" s="8"/>
    </row>
    <row r="23" spans="1:19" ht="25.5" x14ac:dyDescent="0.25">
      <c r="A23" s="1">
        <f t="shared" ref="A23:A29" si="0">A22+1</f>
        <v>14</v>
      </c>
      <c r="B23" s="1" t="s">
        <v>42</v>
      </c>
      <c r="C23" s="2" t="s">
        <v>43</v>
      </c>
      <c r="D23" s="1" t="s">
        <v>9</v>
      </c>
      <c r="E23" s="3">
        <v>350000000</v>
      </c>
      <c r="F23" s="3">
        <v>350000000</v>
      </c>
      <c r="G23" s="1" t="s">
        <v>6</v>
      </c>
      <c r="H23" s="1" t="s">
        <v>220</v>
      </c>
      <c r="I23" s="1"/>
      <c r="J23" s="15"/>
      <c r="K23" s="15"/>
      <c r="L23" s="8"/>
      <c r="M23" s="15"/>
      <c r="N23" s="15"/>
      <c r="O23" s="15"/>
      <c r="P23" s="15"/>
      <c r="Q23" s="15"/>
      <c r="R23" s="15"/>
      <c r="S23" s="8"/>
    </row>
    <row r="24" spans="1:19" ht="39" x14ac:dyDescent="0.25">
      <c r="A24" s="1">
        <f t="shared" si="0"/>
        <v>15</v>
      </c>
      <c r="B24" s="1" t="s">
        <v>46</v>
      </c>
      <c r="C24" s="2" t="s">
        <v>47</v>
      </c>
      <c r="D24" s="1" t="s">
        <v>9</v>
      </c>
      <c r="E24" s="3">
        <v>57664200</v>
      </c>
      <c r="F24" s="3">
        <v>57664200</v>
      </c>
      <c r="G24" s="1" t="s">
        <v>29</v>
      </c>
      <c r="H24" s="1" t="s">
        <v>220</v>
      </c>
      <c r="I24" s="1"/>
      <c r="J24" s="15"/>
      <c r="K24" s="15"/>
      <c r="L24" s="8" t="s">
        <v>301</v>
      </c>
      <c r="M24" s="15"/>
      <c r="N24" s="15"/>
      <c r="O24" s="15"/>
      <c r="P24" s="15"/>
      <c r="Q24" s="15"/>
      <c r="R24" s="15"/>
      <c r="S24" s="169" t="s">
        <v>305</v>
      </c>
    </row>
    <row r="25" spans="1:19" ht="39" x14ac:dyDescent="0.25">
      <c r="A25" s="1">
        <f t="shared" si="0"/>
        <v>16</v>
      </c>
      <c r="B25" s="1" t="s">
        <v>50</v>
      </c>
      <c r="C25" s="2" t="s">
        <v>51</v>
      </c>
      <c r="D25" s="1" t="s">
        <v>52</v>
      </c>
      <c r="E25" s="3">
        <v>200000000</v>
      </c>
      <c r="F25" s="3">
        <v>200000000</v>
      </c>
      <c r="G25" s="1" t="s">
        <v>324</v>
      </c>
      <c r="H25" s="1" t="s">
        <v>220</v>
      </c>
      <c r="I25" s="1"/>
      <c r="J25" s="15"/>
      <c r="K25" s="15"/>
      <c r="L25" s="8" t="s">
        <v>301</v>
      </c>
      <c r="M25" s="15"/>
      <c r="N25" s="15"/>
      <c r="O25" s="15"/>
      <c r="P25" s="15"/>
      <c r="Q25" s="15"/>
      <c r="R25" s="15"/>
      <c r="S25" s="169" t="s">
        <v>345</v>
      </c>
    </row>
    <row r="26" spans="1:19" ht="77.25" x14ac:dyDescent="0.25">
      <c r="A26" s="1">
        <f t="shared" si="0"/>
        <v>17</v>
      </c>
      <c r="B26" s="1" t="s">
        <v>53</v>
      </c>
      <c r="C26" s="2" t="s">
        <v>54</v>
      </c>
      <c r="D26" s="1" t="s">
        <v>9</v>
      </c>
      <c r="E26" s="3">
        <v>800000000</v>
      </c>
      <c r="F26" s="3">
        <v>800000000</v>
      </c>
      <c r="G26" s="1" t="s">
        <v>6</v>
      </c>
      <c r="H26" s="1" t="s">
        <v>220</v>
      </c>
      <c r="I26" s="1"/>
      <c r="J26" s="15"/>
      <c r="K26" s="15"/>
      <c r="L26" s="8"/>
      <c r="M26" s="15"/>
      <c r="N26" s="15"/>
      <c r="O26" s="15"/>
      <c r="P26" s="15"/>
      <c r="Q26" s="15"/>
      <c r="R26" s="15"/>
      <c r="S26" s="169" t="s">
        <v>312</v>
      </c>
    </row>
    <row r="27" spans="1:19" ht="38.25" x14ac:dyDescent="0.25">
      <c r="A27" s="1">
        <f t="shared" si="0"/>
        <v>18</v>
      </c>
      <c r="B27" s="1" t="s">
        <v>67</v>
      </c>
      <c r="C27" s="2" t="s">
        <v>68</v>
      </c>
      <c r="D27" s="1" t="s">
        <v>5</v>
      </c>
      <c r="E27" s="3">
        <v>70000000</v>
      </c>
      <c r="F27" s="3">
        <v>70000000</v>
      </c>
      <c r="G27" s="1" t="s">
        <v>29</v>
      </c>
      <c r="H27" s="1" t="s">
        <v>220</v>
      </c>
      <c r="I27" s="1"/>
      <c r="J27" s="15"/>
      <c r="K27" s="15"/>
      <c r="L27" s="8"/>
      <c r="M27" s="15"/>
      <c r="N27" s="15"/>
      <c r="O27" s="15"/>
      <c r="P27" s="15"/>
      <c r="Q27" s="15"/>
      <c r="R27" s="15"/>
      <c r="S27" s="8"/>
    </row>
    <row r="28" spans="1:19" ht="25.5" x14ac:dyDescent="0.25">
      <c r="A28" s="1">
        <f t="shared" si="0"/>
        <v>19</v>
      </c>
      <c r="B28" s="1" t="s">
        <v>69</v>
      </c>
      <c r="C28" s="2" t="s">
        <v>70</v>
      </c>
      <c r="D28" s="1" t="s">
        <v>5</v>
      </c>
      <c r="E28" s="3">
        <v>100000000</v>
      </c>
      <c r="F28" s="3">
        <v>100000000</v>
      </c>
      <c r="G28" s="1" t="s">
        <v>6</v>
      </c>
      <c r="H28" s="1" t="s">
        <v>220</v>
      </c>
      <c r="I28" s="1"/>
      <c r="J28" s="15"/>
      <c r="K28" s="15"/>
      <c r="L28" s="8"/>
      <c r="M28" s="15"/>
      <c r="N28" s="15"/>
      <c r="O28" s="15"/>
      <c r="P28" s="15"/>
      <c r="Q28" s="15"/>
      <c r="R28" s="15"/>
      <c r="S28" s="8"/>
    </row>
    <row r="29" spans="1:19" x14ac:dyDescent="0.25">
      <c r="A29" s="1">
        <f t="shared" si="0"/>
        <v>20</v>
      </c>
      <c r="B29" s="1" t="s">
        <v>71</v>
      </c>
      <c r="C29" s="2" t="s">
        <v>72</v>
      </c>
      <c r="D29" s="1" t="s">
        <v>5</v>
      </c>
      <c r="E29" s="3">
        <v>100000000</v>
      </c>
      <c r="F29" s="3">
        <v>100000000</v>
      </c>
      <c r="G29" s="1" t="s">
        <v>6</v>
      </c>
      <c r="H29" s="1" t="s">
        <v>220</v>
      </c>
      <c r="I29" s="1"/>
      <c r="J29" s="15"/>
      <c r="K29" s="15"/>
      <c r="L29" s="8"/>
      <c r="M29" s="15"/>
      <c r="N29" s="15"/>
      <c r="O29" s="15"/>
      <c r="P29" s="15"/>
      <c r="Q29" s="15"/>
      <c r="R29" s="15"/>
      <c r="S29" s="8"/>
    </row>
    <row r="30" spans="1:19" x14ac:dyDescent="0.25">
      <c r="A30" s="287" t="s">
        <v>348</v>
      </c>
      <c r="B30" s="288"/>
      <c r="C30" s="289"/>
      <c r="D30" s="1"/>
      <c r="E30" s="4">
        <f>SUM(E6:E29)</f>
        <v>73100064205</v>
      </c>
      <c r="F30" s="4">
        <f>SUM(F6:F29)</f>
        <v>29680664206</v>
      </c>
      <c r="G30" s="1"/>
      <c r="H30" s="1"/>
      <c r="I30" s="1"/>
      <c r="J30" s="15"/>
      <c r="K30" s="15"/>
      <c r="L30" s="8"/>
      <c r="M30" s="15"/>
      <c r="N30" s="15"/>
      <c r="O30" s="15"/>
      <c r="P30" s="15"/>
      <c r="Q30" s="15"/>
      <c r="R30" s="15"/>
      <c r="S30" s="8"/>
    </row>
    <row r="31" spans="1:19" ht="25.5" x14ac:dyDescent="0.25">
      <c r="A31" s="21"/>
      <c r="B31" s="21"/>
      <c r="C31" s="167" t="s">
        <v>226</v>
      </c>
      <c r="D31" s="21"/>
      <c r="E31" s="21"/>
      <c r="F31" s="21"/>
      <c r="G31" s="21"/>
      <c r="H31" s="21"/>
      <c r="I31" s="21"/>
      <c r="J31" s="22"/>
      <c r="K31" s="22"/>
      <c r="L31" s="173"/>
      <c r="M31" s="22"/>
      <c r="N31" s="22"/>
      <c r="O31" s="22"/>
      <c r="P31" s="22"/>
      <c r="Q31" s="22"/>
      <c r="R31" s="22"/>
      <c r="S31" s="173"/>
    </row>
    <row r="32" spans="1:19" ht="39" x14ac:dyDescent="0.25">
      <c r="A32" s="1">
        <v>36</v>
      </c>
      <c r="B32" s="1" t="s">
        <v>73</v>
      </c>
      <c r="C32" s="2" t="s">
        <v>74</v>
      </c>
      <c r="D32" s="1" t="s">
        <v>9</v>
      </c>
      <c r="E32" s="3">
        <v>2222632900</v>
      </c>
      <c r="F32" s="3">
        <v>190000000</v>
      </c>
      <c r="G32" s="1" t="s">
        <v>6</v>
      </c>
      <c r="H32" s="1" t="s">
        <v>220</v>
      </c>
      <c r="I32" s="1"/>
      <c r="J32" s="15"/>
      <c r="K32" s="15"/>
      <c r="L32" s="8" t="s">
        <v>341</v>
      </c>
      <c r="M32" s="15"/>
      <c r="N32" s="15"/>
      <c r="O32" s="15"/>
      <c r="P32" s="15"/>
      <c r="Q32" s="15"/>
      <c r="R32" s="15"/>
      <c r="S32" s="169" t="s">
        <v>342</v>
      </c>
    </row>
    <row r="33" spans="1:19" ht="39" x14ac:dyDescent="0.25">
      <c r="A33" s="1">
        <f>A32+1</f>
        <v>37</v>
      </c>
      <c r="B33" s="1" t="s">
        <v>75</v>
      </c>
      <c r="C33" s="2" t="s">
        <v>76</v>
      </c>
      <c r="D33" s="1" t="s">
        <v>9</v>
      </c>
      <c r="E33" s="3">
        <v>400000000</v>
      </c>
      <c r="F33" s="3">
        <v>400000000</v>
      </c>
      <c r="G33" s="1" t="s">
        <v>6</v>
      </c>
      <c r="H33" s="1" t="s">
        <v>220</v>
      </c>
      <c r="I33" s="1"/>
      <c r="J33" s="15"/>
      <c r="K33" s="15"/>
      <c r="L33" s="8" t="s">
        <v>341</v>
      </c>
      <c r="M33" s="15"/>
      <c r="N33" s="15"/>
      <c r="O33" s="15"/>
      <c r="P33" s="15"/>
      <c r="Q33" s="15"/>
      <c r="R33" s="15"/>
      <c r="S33" s="169" t="s">
        <v>342</v>
      </c>
    </row>
    <row r="34" spans="1:19" ht="39" x14ac:dyDescent="0.25">
      <c r="A34" s="1">
        <f t="shared" ref="A34:A37" si="1">A33+1</f>
        <v>38</v>
      </c>
      <c r="B34" s="1" t="s">
        <v>77</v>
      </c>
      <c r="C34" s="2" t="s">
        <v>78</v>
      </c>
      <c r="D34" s="1" t="s">
        <v>52</v>
      </c>
      <c r="E34" s="3">
        <v>120000000</v>
      </c>
      <c r="F34" s="3">
        <v>120000000</v>
      </c>
      <c r="G34" s="1" t="s">
        <v>324</v>
      </c>
      <c r="H34" s="1" t="s">
        <v>220</v>
      </c>
      <c r="I34" s="1"/>
      <c r="J34" s="15"/>
      <c r="K34" s="15"/>
      <c r="L34" s="8" t="s">
        <v>301</v>
      </c>
      <c r="M34" s="15"/>
      <c r="N34" s="15"/>
      <c r="O34" s="15"/>
      <c r="P34" s="15"/>
      <c r="Q34" s="15"/>
      <c r="R34" s="15"/>
      <c r="S34" s="169" t="s">
        <v>310</v>
      </c>
    </row>
    <row r="35" spans="1:19" ht="38.25" x14ac:dyDescent="0.25">
      <c r="A35" s="1">
        <f t="shared" si="1"/>
        <v>39</v>
      </c>
      <c r="B35" s="1" t="s">
        <v>79</v>
      </c>
      <c r="C35" s="2" t="s">
        <v>80</v>
      </c>
      <c r="D35" s="1" t="s">
        <v>5</v>
      </c>
      <c r="E35" s="3">
        <v>20000000</v>
      </c>
      <c r="F35" s="3">
        <v>20000000</v>
      </c>
      <c r="G35" s="1" t="s">
        <v>81</v>
      </c>
      <c r="H35" s="1" t="s">
        <v>220</v>
      </c>
      <c r="I35" s="1"/>
      <c r="J35" s="15"/>
      <c r="K35" s="15"/>
      <c r="L35" s="8"/>
      <c r="M35" s="15"/>
      <c r="N35" s="15"/>
      <c r="O35" s="15"/>
      <c r="P35" s="15"/>
      <c r="Q35" s="15"/>
      <c r="R35" s="15"/>
      <c r="S35" s="8"/>
    </row>
    <row r="36" spans="1:19" ht="63.75" x14ac:dyDescent="0.25">
      <c r="A36" s="1">
        <f t="shared" si="1"/>
        <v>40</v>
      </c>
      <c r="B36" s="9" t="s">
        <v>82</v>
      </c>
      <c r="C36" s="27" t="s">
        <v>83</v>
      </c>
      <c r="D36" s="9" t="s">
        <v>9</v>
      </c>
      <c r="E36" s="24">
        <v>20000000</v>
      </c>
      <c r="F36" s="24">
        <v>20000000</v>
      </c>
      <c r="G36" s="9" t="s">
        <v>81</v>
      </c>
      <c r="H36" s="9" t="s">
        <v>220</v>
      </c>
      <c r="I36" s="9"/>
      <c r="J36" s="20"/>
      <c r="K36" s="20"/>
      <c r="L36" s="174"/>
      <c r="M36" s="20"/>
      <c r="N36" s="20"/>
      <c r="O36" s="20"/>
      <c r="P36" s="20"/>
      <c r="Q36" s="20"/>
      <c r="R36" s="20"/>
      <c r="S36" s="174"/>
    </row>
    <row r="37" spans="1:19" ht="25.5" x14ac:dyDescent="0.25">
      <c r="A37" s="1">
        <f t="shared" si="1"/>
        <v>41</v>
      </c>
      <c r="B37" s="1" t="s">
        <v>84</v>
      </c>
      <c r="C37" s="2" t="s">
        <v>85</v>
      </c>
      <c r="D37" s="1" t="s">
        <v>9</v>
      </c>
      <c r="E37" s="3">
        <v>3000000</v>
      </c>
      <c r="F37" s="3">
        <v>3000000</v>
      </c>
      <c r="G37" s="1" t="s">
        <v>81</v>
      </c>
      <c r="H37" s="1" t="s">
        <v>220</v>
      </c>
      <c r="I37" s="1"/>
      <c r="J37" s="15"/>
      <c r="K37" s="15"/>
      <c r="L37" s="8"/>
      <c r="M37" s="15"/>
      <c r="N37" s="15"/>
      <c r="O37" s="15"/>
      <c r="P37" s="15"/>
      <c r="Q37" s="15"/>
      <c r="R37" s="15"/>
      <c r="S37" s="8"/>
    </row>
    <row r="38" spans="1:19" x14ac:dyDescent="0.25">
      <c r="A38" s="287" t="s">
        <v>86</v>
      </c>
      <c r="B38" s="288"/>
      <c r="C38" s="289"/>
      <c r="D38" s="1"/>
      <c r="E38" s="4">
        <f>SUM(E32:E37)</f>
        <v>2785632900</v>
      </c>
      <c r="F38" s="4">
        <f>SUM(F32:F37)</f>
        <v>753000000</v>
      </c>
      <c r="G38" s="1"/>
      <c r="H38" s="1"/>
      <c r="I38" s="1"/>
      <c r="J38" s="15"/>
      <c r="K38" s="15"/>
      <c r="L38" s="8"/>
      <c r="M38" s="15"/>
      <c r="N38" s="15"/>
      <c r="O38" s="15"/>
      <c r="P38" s="15"/>
      <c r="Q38" s="15"/>
      <c r="R38" s="15"/>
      <c r="S38" s="8"/>
    </row>
    <row r="39" spans="1:19" ht="25.5" x14ac:dyDescent="0.25">
      <c r="A39" s="21"/>
      <c r="B39" s="21"/>
      <c r="C39" s="167" t="s">
        <v>227</v>
      </c>
      <c r="D39" s="21"/>
      <c r="E39" s="21"/>
      <c r="F39" s="21"/>
      <c r="G39" s="21"/>
      <c r="H39" s="21"/>
      <c r="I39" s="21"/>
      <c r="J39" s="22"/>
      <c r="K39" s="22"/>
      <c r="L39" s="173"/>
      <c r="M39" s="22"/>
      <c r="N39" s="22"/>
      <c r="O39" s="22"/>
      <c r="P39" s="22"/>
      <c r="Q39" s="22"/>
      <c r="R39" s="22"/>
      <c r="S39" s="173"/>
    </row>
    <row r="40" spans="1:19" x14ac:dyDescent="0.25">
      <c r="A40" s="26"/>
      <c r="B40" s="26"/>
      <c r="C40" s="168" t="s">
        <v>228</v>
      </c>
      <c r="D40" s="26"/>
      <c r="E40" s="26"/>
      <c r="F40" s="26"/>
      <c r="G40" s="26"/>
      <c r="H40" s="26"/>
      <c r="I40" s="26"/>
      <c r="J40" s="22"/>
      <c r="K40" s="22"/>
      <c r="L40" s="173"/>
      <c r="M40" s="22"/>
      <c r="N40" s="22"/>
      <c r="O40" s="22"/>
      <c r="P40" s="22"/>
      <c r="Q40" s="22"/>
      <c r="R40" s="22"/>
      <c r="S40" s="173"/>
    </row>
    <row r="41" spans="1:19" ht="25.5" x14ac:dyDescent="0.25">
      <c r="A41" s="1">
        <f>A40+1</f>
        <v>1</v>
      </c>
      <c r="B41" s="1" t="s">
        <v>89</v>
      </c>
      <c r="C41" s="2" t="s">
        <v>90</v>
      </c>
      <c r="D41" s="1" t="s">
        <v>9</v>
      </c>
      <c r="E41" s="3">
        <v>980000000</v>
      </c>
      <c r="F41" s="3">
        <v>980000000</v>
      </c>
      <c r="G41" s="1" t="s">
        <v>6</v>
      </c>
      <c r="H41" s="1" t="s">
        <v>220</v>
      </c>
      <c r="I41" s="1"/>
      <c r="J41" s="15"/>
      <c r="K41" s="15"/>
      <c r="L41" s="8"/>
      <c r="M41" s="15"/>
      <c r="N41" s="15"/>
      <c r="O41" s="15"/>
      <c r="P41" s="15"/>
      <c r="Q41" s="15"/>
      <c r="R41" s="15"/>
      <c r="S41" s="8"/>
    </row>
    <row r="42" spans="1:19" ht="51" x14ac:dyDescent="0.25">
      <c r="A42" s="1">
        <f t="shared" ref="A42:A43" si="2">A41+1</f>
        <v>2</v>
      </c>
      <c r="B42" s="1" t="s">
        <v>91</v>
      </c>
      <c r="C42" s="2" t="s">
        <v>92</v>
      </c>
      <c r="D42" s="1" t="s">
        <v>9</v>
      </c>
      <c r="E42" s="3">
        <v>865837600</v>
      </c>
      <c r="F42" s="3">
        <v>450000000</v>
      </c>
      <c r="G42" s="1" t="s">
        <v>6</v>
      </c>
      <c r="H42" s="1" t="s">
        <v>220</v>
      </c>
      <c r="I42" s="1"/>
      <c r="J42" s="15"/>
      <c r="K42" s="15"/>
      <c r="L42" s="172" t="s">
        <v>295</v>
      </c>
      <c r="M42" s="15"/>
      <c r="N42" s="15"/>
      <c r="O42" s="15"/>
      <c r="P42" s="15"/>
      <c r="Q42" s="15"/>
      <c r="R42" s="15"/>
      <c r="S42" s="171" t="s">
        <v>309</v>
      </c>
    </row>
    <row r="43" spans="1:19" ht="51" x14ac:dyDescent="0.25">
      <c r="A43" s="1">
        <f t="shared" si="2"/>
        <v>3</v>
      </c>
      <c r="B43" s="1" t="s">
        <v>101</v>
      </c>
      <c r="C43" s="2" t="s">
        <v>102</v>
      </c>
      <c r="D43" s="1" t="s">
        <v>9</v>
      </c>
      <c r="E43" s="3">
        <v>185575000</v>
      </c>
      <c r="F43" s="3">
        <v>185575000</v>
      </c>
      <c r="G43" s="1" t="s">
        <v>6</v>
      </c>
      <c r="H43" s="1" t="s">
        <v>220</v>
      </c>
      <c r="I43" s="1"/>
      <c r="J43" s="15"/>
      <c r="K43" s="15"/>
      <c r="L43" s="8"/>
      <c r="M43" s="15"/>
      <c r="N43" s="15"/>
      <c r="O43" s="15"/>
      <c r="P43" s="15"/>
      <c r="Q43" s="15"/>
      <c r="R43" s="15"/>
      <c r="S43" s="8"/>
    </row>
    <row r="44" spans="1:19" x14ac:dyDescent="0.25">
      <c r="A44" s="1"/>
      <c r="B44" s="197"/>
      <c r="C44" s="197"/>
      <c r="D44" s="1"/>
      <c r="E44" s="4">
        <f>SUM(E18:E43)</f>
        <v>131474106805</v>
      </c>
      <c r="F44" s="4">
        <f>SUM(F18:F43)</f>
        <v>52981403406</v>
      </c>
      <c r="G44" s="1"/>
      <c r="H44" s="1"/>
      <c r="I44" s="1"/>
      <c r="J44" s="15"/>
      <c r="K44" s="15"/>
      <c r="L44" s="8"/>
      <c r="M44" s="15"/>
      <c r="N44" s="15"/>
      <c r="O44" s="15"/>
      <c r="P44" s="15"/>
      <c r="Q44" s="15"/>
      <c r="R44" s="15"/>
      <c r="S44" s="8"/>
    </row>
    <row r="45" spans="1:19" ht="25.5" x14ac:dyDescent="0.25">
      <c r="A45" s="1"/>
      <c r="B45" s="26"/>
      <c r="C45" s="168" t="s">
        <v>229</v>
      </c>
      <c r="D45" s="26"/>
      <c r="E45" s="26"/>
      <c r="F45" s="26"/>
      <c r="G45" s="26"/>
      <c r="H45" s="26"/>
      <c r="I45" s="26"/>
      <c r="J45" s="22"/>
      <c r="K45" s="22"/>
      <c r="L45" s="173"/>
      <c r="M45" s="22"/>
      <c r="N45" s="22"/>
      <c r="O45" s="22"/>
      <c r="P45" s="22"/>
      <c r="Q45" s="22"/>
      <c r="R45" s="22"/>
      <c r="S45" s="173"/>
    </row>
    <row r="46" spans="1:19" ht="25.5" x14ac:dyDescent="0.25">
      <c r="A46" s="1">
        <f t="shared" ref="A46:A48" si="3">A45+1</f>
        <v>1</v>
      </c>
      <c r="B46" s="1" t="s">
        <v>141</v>
      </c>
      <c r="C46" s="2" t="s">
        <v>142</v>
      </c>
      <c r="D46" s="1" t="s">
        <v>9</v>
      </c>
      <c r="E46" s="3">
        <v>500000000</v>
      </c>
      <c r="F46" s="3">
        <v>500000000</v>
      </c>
      <c r="G46" s="1" t="s">
        <v>6</v>
      </c>
      <c r="H46" s="1" t="s">
        <v>220</v>
      </c>
      <c r="I46" s="1"/>
      <c r="J46" s="15"/>
      <c r="K46" s="15"/>
      <c r="L46" s="8"/>
      <c r="M46" s="15"/>
      <c r="N46" s="15"/>
      <c r="O46" s="15"/>
      <c r="P46" s="15"/>
      <c r="Q46" s="15"/>
      <c r="R46" s="15"/>
      <c r="S46" s="8"/>
    </row>
    <row r="47" spans="1:19" ht="39" x14ac:dyDescent="0.25">
      <c r="A47" s="1">
        <f t="shared" si="3"/>
        <v>2</v>
      </c>
      <c r="B47" s="1" t="s">
        <v>143</v>
      </c>
      <c r="C47" s="2" t="s">
        <v>144</v>
      </c>
      <c r="D47" s="1" t="s">
        <v>9</v>
      </c>
      <c r="E47" s="3">
        <v>350000000</v>
      </c>
      <c r="F47" s="3">
        <v>350000000</v>
      </c>
      <c r="G47" s="1" t="s">
        <v>6</v>
      </c>
      <c r="H47" s="1" t="s">
        <v>220</v>
      </c>
      <c r="I47" s="1"/>
      <c r="J47" s="15"/>
      <c r="K47" s="15"/>
      <c r="L47" s="195" t="s">
        <v>341</v>
      </c>
      <c r="M47" s="15"/>
      <c r="N47" s="15"/>
      <c r="O47" s="15"/>
      <c r="P47" s="15"/>
      <c r="Q47" s="15"/>
      <c r="R47" s="15"/>
      <c r="S47" s="169" t="s">
        <v>340</v>
      </c>
    </row>
    <row r="48" spans="1:19" ht="38.25" x14ac:dyDescent="0.25">
      <c r="A48" s="1">
        <f t="shared" si="3"/>
        <v>3</v>
      </c>
      <c r="B48" s="1" t="s">
        <v>151</v>
      </c>
      <c r="C48" s="2" t="s">
        <v>152</v>
      </c>
      <c r="D48" s="1" t="s">
        <v>9</v>
      </c>
      <c r="E48" s="3">
        <v>204894700</v>
      </c>
      <c r="F48" s="3">
        <v>204894700</v>
      </c>
      <c r="G48" s="1" t="s">
        <v>6</v>
      </c>
      <c r="H48" s="1" t="s">
        <v>220</v>
      </c>
      <c r="I48" s="1"/>
      <c r="J48" s="15"/>
      <c r="K48" s="15"/>
      <c r="L48" s="8"/>
      <c r="M48" s="15"/>
      <c r="N48" s="15"/>
      <c r="O48" s="15"/>
      <c r="P48" s="15"/>
      <c r="Q48" s="15"/>
      <c r="R48" s="15"/>
      <c r="S48" s="8"/>
    </row>
    <row r="49" spans="1:19" x14ac:dyDescent="0.25">
      <c r="A49" s="287" t="s">
        <v>153</v>
      </c>
      <c r="B49" s="288"/>
      <c r="C49" s="289"/>
      <c r="D49" s="1"/>
      <c r="E49" s="4">
        <f>SUM(E42:E48)</f>
        <v>133580414105</v>
      </c>
      <c r="F49" s="4">
        <f>SUM(F42:F48)</f>
        <v>54671873106</v>
      </c>
      <c r="G49" s="1"/>
      <c r="H49" s="1"/>
      <c r="I49" s="1"/>
      <c r="J49" s="15"/>
      <c r="K49" s="15"/>
      <c r="L49" s="8"/>
      <c r="M49" s="15"/>
      <c r="N49" s="15"/>
      <c r="O49" s="15"/>
      <c r="P49" s="15"/>
      <c r="Q49" s="15"/>
      <c r="R49" s="15"/>
      <c r="S49" s="8"/>
    </row>
    <row r="50" spans="1:19" x14ac:dyDescent="0.25">
      <c r="A50" s="290" t="s">
        <v>154</v>
      </c>
      <c r="B50" s="291"/>
      <c r="C50" s="292"/>
      <c r="D50" s="5"/>
      <c r="E50" s="6">
        <f>+E40+E49</f>
        <v>133580414105</v>
      </c>
      <c r="F50" s="6">
        <f>+F40+F49</f>
        <v>54671873106</v>
      </c>
      <c r="G50" s="5"/>
      <c r="H50" s="5"/>
      <c r="I50" s="5"/>
      <c r="J50" s="15"/>
      <c r="K50" s="15"/>
      <c r="L50" s="8"/>
      <c r="M50" s="15"/>
      <c r="N50" s="15"/>
      <c r="O50" s="15"/>
      <c r="P50" s="15"/>
      <c r="Q50" s="15"/>
      <c r="R50" s="15"/>
      <c r="S50" s="8"/>
    </row>
    <row r="51" spans="1:19" x14ac:dyDescent="0.25">
      <c r="A51" s="21"/>
      <c r="B51" s="21"/>
      <c r="C51" s="167" t="s">
        <v>346</v>
      </c>
      <c r="D51" s="21"/>
      <c r="E51" s="21"/>
      <c r="F51" s="21"/>
      <c r="G51" s="21"/>
      <c r="H51" s="21"/>
      <c r="I51" s="21"/>
      <c r="J51" s="22"/>
      <c r="K51" s="22"/>
      <c r="L51" s="173"/>
      <c r="M51" s="22"/>
      <c r="N51" s="22"/>
      <c r="O51" s="22"/>
      <c r="P51" s="22"/>
      <c r="Q51" s="22"/>
      <c r="R51" s="22"/>
      <c r="S51" s="173"/>
    </row>
    <row r="52" spans="1:19" ht="39" x14ac:dyDescent="0.25">
      <c r="A52" s="1">
        <v>75</v>
      </c>
      <c r="B52" s="1" t="s">
        <v>155</v>
      </c>
      <c r="C52" s="2" t="s">
        <v>156</v>
      </c>
      <c r="D52" s="1" t="s">
        <v>9</v>
      </c>
      <c r="E52" s="3">
        <v>253990800</v>
      </c>
      <c r="F52" s="3">
        <v>253990800</v>
      </c>
      <c r="G52" s="1" t="s">
        <v>6</v>
      </c>
      <c r="H52" s="1" t="s">
        <v>220</v>
      </c>
      <c r="I52" s="1"/>
      <c r="J52" s="15"/>
      <c r="K52" s="15"/>
      <c r="L52" s="8" t="s">
        <v>343</v>
      </c>
      <c r="M52" s="15"/>
      <c r="N52" s="15"/>
      <c r="O52" s="15"/>
      <c r="P52" s="15"/>
      <c r="Q52" s="15"/>
      <c r="R52" s="15"/>
      <c r="S52" s="169" t="s">
        <v>338</v>
      </c>
    </row>
    <row r="53" spans="1:19" ht="39" x14ac:dyDescent="0.25">
      <c r="A53" s="1">
        <f>A52+1</f>
        <v>76</v>
      </c>
      <c r="B53" s="1" t="s">
        <v>157</v>
      </c>
      <c r="C53" s="2" t="s">
        <v>158</v>
      </c>
      <c r="D53" s="1" t="s">
        <v>9</v>
      </c>
      <c r="E53" s="3">
        <v>220000000</v>
      </c>
      <c r="F53" s="3">
        <v>220000000</v>
      </c>
      <c r="G53" s="1" t="s">
        <v>6</v>
      </c>
      <c r="H53" s="1" t="s">
        <v>220</v>
      </c>
      <c r="I53" s="1"/>
      <c r="J53" s="15"/>
      <c r="K53" s="15"/>
      <c r="L53" s="8" t="s">
        <v>341</v>
      </c>
      <c r="M53" s="15"/>
      <c r="N53" s="15"/>
      <c r="O53" s="15"/>
      <c r="P53" s="15"/>
      <c r="Q53" s="15"/>
      <c r="R53" s="15"/>
      <c r="S53" s="169" t="s">
        <v>339</v>
      </c>
    </row>
    <row r="54" spans="1:19" ht="39" x14ac:dyDescent="0.25">
      <c r="A54" s="1">
        <f t="shared" ref="A54:A56" si="4">A53+1</f>
        <v>77</v>
      </c>
      <c r="B54" s="1" t="s">
        <v>159</v>
      </c>
      <c r="C54" s="2" t="s">
        <v>160</v>
      </c>
      <c r="D54" s="1" t="s">
        <v>9</v>
      </c>
      <c r="E54" s="3">
        <v>283000000</v>
      </c>
      <c r="F54" s="3">
        <v>283000000</v>
      </c>
      <c r="G54" s="1" t="s">
        <v>6</v>
      </c>
      <c r="H54" s="1" t="s">
        <v>220</v>
      </c>
      <c r="I54" s="1"/>
      <c r="J54" s="15"/>
      <c r="K54" s="15"/>
      <c r="L54" s="8" t="s">
        <v>308</v>
      </c>
      <c r="M54" s="15"/>
      <c r="N54" s="15"/>
      <c r="O54" s="15"/>
      <c r="P54" s="15"/>
      <c r="Q54" s="15"/>
      <c r="R54" s="15"/>
      <c r="S54" s="169" t="s">
        <v>313</v>
      </c>
    </row>
    <row r="55" spans="1:19" ht="25.5" x14ac:dyDescent="0.25">
      <c r="A55" s="1">
        <f t="shared" si="4"/>
        <v>78</v>
      </c>
      <c r="B55" s="1" t="s">
        <v>161</v>
      </c>
      <c r="C55" s="2" t="s">
        <v>162</v>
      </c>
      <c r="D55" s="1" t="s">
        <v>9</v>
      </c>
      <c r="E55" s="3">
        <v>200000000</v>
      </c>
      <c r="F55" s="3">
        <v>200000000</v>
      </c>
      <c r="G55" s="1" t="s">
        <v>6</v>
      </c>
      <c r="H55" s="1" t="s">
        <v>220</v>
      </c>
      <c r="I55" s="1"/>
      <c r="J55" s="15"/>
      <c r="K55" s="15"/>
      <c r="L55" s="8"/>
      <c r="M55" s="15"/>
      <c r="N55" s="15"/>
      <c r="O55" s="15"/>
      <c r="P55" s="15"/>
      <c r="Q55" s="15"/>
      <c r="R55" s="15"/>
      <c r="S55" s="8"/>
    </row>
    <row r="56" spans="1:19" ht="25.5" x14ac:dyDescent="0.25">
      <c r="A56" s="1">
        <f t="shared" si="4"/>
        <v>79</v>
      </c>
      <c r="B56" s="1" t="s">
        <v>165</v>
      </c>
      <c r="C56" s="2" t="s">
        <v>166</v>
      </c>
      <c r="D56" s="1" t="s">
        <v>9</v>
      </c>
      <c r="E56" s="3">
        <v>200000000</v>
      </c>
      <c r="F56" s="3">
        <v>200000000</v>
      </c>
      <c r="G56" s="1" t="s">
        <v>6</v>
      </c>
      <c r="H56" s="1" t="s">
        <v>220</v>
      </c>
      <c r="I56" s="1"/>
      <c r="J56" s="15"/>
      <c r="K56" s="15"/>
      <c r="L56" s="8"/>
      <c r="M56" s="15"/>
      <c r="N56" s="15"/>
      <c r="O56" s="15"/>
      <c r="P56" s="15"/>
      <c r="Q56" s="15"/>
      <c r="R56" s="15"/>
      <c r="S56" s="8"/>
    </row>
    <row r="57" spans="1:19" x14ac:dyDescent="0.25">
      <c r="A57" s="287" t="s">
        <v>167</v>
      </c>
      <c r="B57" s="288"/>
      <c r="C57" s="289"/>
      <c r="D57" s="1"/>
      <c r="E57" s="4">
        <f>SUM(E51:E56)</f>
        <v>1156990800</v>
      </c>
      <c r="F57" s="4">
        <f>SUM(F51:F56)</f>
        <v>1156990800</v>
      </c>
      <c r="G57" s="1"/>
      <c r="H57" s="1"/>
      <c r="I57" s="1"/>
      <c r="J57" s="15"/>
      <c r="K57" s="15"/>
      <c r="L57" s="8"/>
      <c r="M57" s="15"/>
      <c r="N57" s="15"/>
      <c r="O57" s="15"/>
      <c r="P57" s="15"/>
      <c r="Q57" s="15"/>
      <c r="R57" s="15"/>
      <c r="S57" s="8"/>
    </row>
    <row r="58" spans="1:19" x14ac:dyDescent="0.25">
      <c r="A58" s="21"/>
      <c r="B58" s="21"/>
      <c r="C58" s="167" t="s">
        <v>230</v>
      </c>
      <c r="D58" s="21"/>
      <c r="E58" s="21"/>
      <c r="F58" s="21"/>
      <c r="G58" s="21"/>
      <c r="H58" s="21"/>
      <c r="I58" s="21"/>
      <c r="J58" s="22"/>
      <c r="K58" s="22"/>
      <c r="L58" s="173"/>
      <c r="M58" s="22"/>
      <c r="N58" s="22"/>
      <c r="O58" s="22"/>
      <c r="P58" s="22"/>
      <c r="Q58" s="22"/>
      <c r="R58" s="22"/>
      <c r="S58" s="173"/>
    </row>
    <row r="59" spans="1:19" ht="89.25" x14ac:dyDescent="0.25">
      <c r="A59" s="1">
        <v>81</v>
      </c>
      <c r="B59" s="1" t="s">
        <v>168</v>
      </c>
      <c r="C59" s="2" t="s">
        <v>169</v>
      </c>
      <c r="D59" s="1" t="s">
        <v>9</v>
      </c>
      <c r="E59" s="3">
        <v>300000000</v>
      </c>
      <c r="F59" s="3">
        <v>300000000</v>
      </c>
      <c r="G59" s="1" t="s">
        <v>6</v>
      </c>
      <c r="H59" s="1" t="s">
        <v>220</v>
      </c>
      <c r="I59" s="1"/>
      <c r="J59" s="15"/>
      <c r="K59" s="15"/>
      <c r="L59" s="8"/>
      <c r="M59" s="15"/>
      <c r="N59" s="15"/>
      <c r="O59" s="15"/>
      <c r="P59" s="15"/>
      <c r="Q59" s="15"/>
      <c r="R59" s="15"/>
      <c r="S59" s="8"/>
    </row>
    <row r="60" spans="1:19" ht="38.25" x14ac:dyDescent="0.25">
      <c r="A60" s="1">
        <f>A59+1</f>
        <v>82</v>
      </c>
      <c r="B60" s="1" t="s">
        <v>170</v>
      </c>
      <c r="C60" s="2" t="s">
        <v>171</v>
      </c>
      <c r="D60" s="1" t="s">
        <v>5</v>
      </c>
      <c r="E60" s="3">
        <v>64000000</v>
      </c>
      <c r="F60" s="3">
        <v>64000000</v>
      </c>
      <c r="G60" s="1" t="s">
        <v>29</v>
      </c>
      <c r="H60" s="1" t="s">
        <v>220</v>
      </c>
      <c r="I60" s="1"/>
      <c r="J60" s="15"/>
      <c r="K60" s="15"/>
      <c r="L60" s="8"/>
      <c r="M60" s="15"/>
      <c r="N60" s="15"/>
      <c r="O60" s="15"/>
      <c r="P60" s="15"/>
      <c r="Q60" s="15"/>
      <c r="R60" s="15"/>
      <c r="S60" s="8"/>
    </row>
    <row r="61" spans="1:19" ht="25.5" x14ac:dyDescent="0.25">
      <c r="A61" s="1">
        <f t="shared" ref="A61:A70" si="5">A60+1</f>
        <v>83</v>
      </c>
      <c r="B61" s="1" t="s">
        <v>172</v>
      </c>
      <c r="C61" s="2" t="s">
        <v>173</v>
      </c>
      <c r="D61" s="1" t="s">
        <v>5</v>
      </c>
      <c r="E61" s="3">
        <v>20000000</v>
      </c>
      <c r="F61" s="3">
        <v>20000000</v>
      </c>
      <c r="G61" s="1" t="s">
        <v>81</v>
      </c>
      <c r="H61" s="1" t="s">
        <v>220</v>
      </c>
      <c r="I61" s="1"/>
      <c r="J61" s="15"/>
      <c r="K61" s="15"/>
      <c r="L61" s="8"/>
      <c r="M61" s="15"/>
      <c r="N61" s="15"/>
      <c r="O61" s="15"/>
      <c r="P61" s="15"/>
      <c r="Q61" s="15"/>
      <c r="R61" s="15"/>
      <c r="S61" s="8"/>
    </row>
    <row r="62" spans="1:19" ht="51" x14ac:dyDescent="0.25">
      <c r="A62" s="1">
        <f t="shared" si="5"/>
        <v>84</v>
      </c>
      <c r="B62" s="1" t="s">
        <v>174</v>
      </c>
      <c r="C62" s="2" t="s">
        <v>175</v>
      </c>
      <c r="D62" s="1" t="s">
        <v>5</v>
      </c>
      <c r="E62" s="3">
        <v>180000000</v>
      </c>
      <c r="F62" s="3">
        <v>180000000</v>
      </c>
      <c r="G62" s="1" t="s">
        <v>6</v>
      </c>
      <c r="H62" s="1" t="s">
        <v>220</v>
      </c>
      <c r="I62" s="1"/>
      <c r="J62" s="15"/>
      <c r="K62" s="15"/>
      <c r="L62" s="8"/>
      <c r="M62" s="15"/>
      <c r="N62" s="15"/>
      <c r="O62" s="15"/>
      <c r="P62" s="15"/>
      <c r="Q62" s="15"/>
      <c r="R62" s="15"/>
      <c r="S62" s="8"/>
    </row>
    <row r="63" spans="1:19" ht="38.25" x14ac:dyDescent="0.25">
      <c r="A63" s="1">
        <f t="shared" si="5"/>
        <v>85</v>
      </c>
      <c r="B63" s="1" t="s">
        <v>176</v>
      </c>
      <c r="C63" s="2" t="s">
        <v>177</v>
      </c>
      <c r="D63" s="1" t="s">
        <v>5</v>
      </c>
      <c r="E63" s="3">
        <v>15000000</v>
      </c>
      <c r="F63" s="3">
        <v>15000000</v>
      </c>
      <c r="G63" s="1" t="s">
        <v>81</v>
      </c>
      <c r="H63" s="1" t="s">
        <v>220</v>
      </c>
      <c r="I63" s="1"/>
      <c r="J63" s="15"/>
      <c r="K63" s="15"/>
      <c r="L63" s="8"/>
      <c r="M63" s="15"/>
      <c r="N63" s="15"/>
      <c r="O63" s="15"/>
      <c r="P63" s="15"/>
      <c r="Q63" s="15"/>
      <c r="R63" s="15"/>
      <c r="S63" s="8"/>
    </row>
    <row r="64" spans="1:19" ht="63.75" x14ac:dyDescent="0.25">
      <c r="A64" s="1">
        <f t="shared" si="5"/>
        <v>86</v>
      </c>
      <c r="B64" s="1" t="s">
        <v>178</v>
      </c>
      <c r="C64" s="2" t="s">
        <v>179</v>
      </c>
      <c r="D64" s="1" t="s">
        <v>5</v>
      </c>
      <c r="E64" s="3">
        <v>30000000</v>
      </c>
      <c r="F64" s="3">
        <v>30000000</v>
      </c>
      <c r="G64" s="1" t="s">
        <v>29</v>
      </c>
      <c r="H64" s="1" t="s">
        <v>220</v>
      </c>
      <c r="I64" s="1"/>
      <c r="J64" s="15"/>
      <c r="K64" s="15"/>
      <c r="L64" s="8"/>
      <c r="M64" s="15"/>
      <c r="N64" s="15"/>
      <c r="O64" s="15"/>
      <c r="P64" s="15"/>
      <c r="Q64" s="15"/>
      <c r="R64" s="15"/>
      <c r="S64" s="8"/>
    </row>
    <row r="65" spans="1:19" ht="38.25" x14ac:dyDescent="0.25">
      <c r="A65" s="1">
        <f t="shared" si="5"/>
        <v>87</v>
      </c>
      <c r="B65" s="1" t="s">
        <v>180</v>
      </c>
      <c r="C65" s="2" t="s">
        <v>181</v>
      </c>
      <c r="D65" s="1" t="s">
        <v>52</v>
      </c>
      <c r="E65" s="3">
        <v>34000000</v>
      </c>
      <c r="F65" s="3">
        <v>34000000</v>
      </c>
      <c r="G65" s="1" t="s">
        <v>324</v>
      </c>
      <c r="H65" s="1" t="s">
        <v>220</v>
      </c>
      <c r="I65" s="1"/>
      <c r="J65" s="15"/>
      <c r="K65" s="15"/>
      <c r="L65" s="8"/>
      <c r="M65" s="15"/>
      <c r="N65" s="15"/>
      <c r="O65" s="15"/>
      <c r="P65" s="15"/>
      <c r="Q65" s="15"/>
      <c r="R65" s="15"/>
      <c r="S65" s="8"/>
    </row>
    <row r="66" spans="1:19" ht="63.75" x14ac:dyDescent="0.25">
      <c r="A66" s="1">
        <f t="shared" si="5"/>
        <v>88</v>
      </c>
      <c r="B66" s="1" t="s">
        <v>182</v>
      </c>
      <c r="C66" s="2" t="s">
        <v>183</v>
      </c>
      <c r="D66" s="1" t="s">
        <v>184</v>
      </c>
      <c r="E66" s="3">
        <v>20000000</v>
      </c>
      <c r="F66" s="3">
        <v>20000000</v>
      </c>
      <c r="G66" s="1" t="s">
        <v>81</v>
      </c>
      <c r="H66" s="1" t="s">
        <v>220</v>
      </c>
      <c r="I66" s="1"/>
      <c r="J66" s="15"/>
      <c r="K66" s="15"/>
      <c r="L66" s="8"/>
      <c r="M66" s="15"/>
      <c r="N66" s="15"/>
      <c r="O66" s="15"/>
      <c r="P66" s="15"/>
      <c r="Q66" s="15"/>
      <c r="R66" s="15"/>
      <c r="S66" s="8"/>
    </row>
    <row r="67" spans="1:19" ht="51" x14ac:dyDescent="0.25">
      <c r="A67" s="1">
        <f t="shared" si="5"/>
        <v>89</v>
      </c>
      <c r="B67" s="1" t="s">
        <v>185</v>
      </c>
      <c r="C67" s="2" t="s">
        <v>186</v>
      </c>
      <c r="D67" s="1" t="s">
        <v>184</v>
      </c>
      <c r="E67" s="3">
        <v>20000000</v>
      </c>
      <c r="F67" s="3">
        <v>20000000</v>
      </c>
      <c r="G67" s="1" t="s">
        <v>81</v>
      </c>
      <c r="H67" s="1" t="s">
        <v>220</v>
      </c>
      <c r="I67" s="1"/>
      <c r="J67" s="15"/>
      <c r="K67" s="15"/>
      <c r="L67" s="8"/>
      <c r="M67" s="15"/>
      <c r="N67" s="15"/>
      <c r="O67" s="15"/>
      <c r="P67" s="15"/>
      <c r="Q67" s="15"/>
      <c r="R67" s="15"/>
      <c r="S67" s="8"/>
    </row>
    <row r="68" spans="1:19" ht="51" x14ac:dyDescent="0.25">
      <c r="A68" s="1">
        <f t="shared" si="5"/>
        <v>90</v>
      </c>
      <c r="B68" s="1" t="s">
        <v>187</v>
      </c>
      <c r="C68" s="2" t="s">
        <v>188</v>
      </c>
      <c r="D68" s="1" t="s">
        <v>184</v>
      </c>
      <c r="E68" s="3">
        <v>5000000</v>
      </c>
      <c r="F68" s="3">
        <v>5000000</v>
      </c>
      <c r="G68" s="1" t="s">
        <v>81</v>
      </c>
      <c r="H68" s="1" t="s">
        <v>220</v>
      </c>
      <c r="I68" s="1"/>
      <c r="J68" s="15"/>
      <c r="K68" s="15"/>
      <c r="L68" s="8"/>
      <c r="M68" s="15"/>
      <c r="N68" s="15"/>
      <c r="O68" s="15"/>
      <c r="P68" s="15"/>
      <c r="Q68" s="15"/>
      <c r="R68" s="15"/>
      <c r="S68" s="8"/>
    </row>
    <row r="69" spans="1:19" ht="51" x14ac:dyDescent="0.25">
      <c r="A69" s="1">
        <f t="shared" si="5"/>
        <v>91</v>
      </c>
      <c r="B69" s="1" t="s">
        <v>189</v>
      </c>
      <c r="C69" s="2" t="s">
        <v>190</v>
      </c>
      <c r="D69" s="1" t="s">
        <v>184</v>
      </c>
      <c r="E69" s="3">
        <v>5000000</v>
      </c>
      <c r="F69" s="3">
        <v>5000000</v>
      </c>
      <c r="G69" s="1" t="s">
        <v>81</v>
      </c>
      <c r="H69" s="1" t="s">
        <v>220</v>
      </c>
      <c r="I69" s="1"/>
      <c r="J69" s="15"/>
      <c r="K69" s="15"/>
      <c r="L69" s="8"/>
      <c r="M69" s="15"/>
      <c r="N69" s="15"/>
      <c r="O69" s="15"/>
      <c r="P69" s="15"/>
      <c r="Q69" s="15"/>
      <c r="R69" s="15"/>
      <c r="S69" s="8"/>
    </row>
    <row r="70" spans="1:19" ht="38.25" x14ac:dyDescent="0.25">
      <c r="A70" s="1">
        <f t="shared" si="5"/>
        <v>92</v>
      </c>
      <c r="B70" s="1" t="s">
        <v>191</v>
      </c>
      <c r="C70" s="2" t="s">
        <v>192</v>
      </c>
      <c r="D70" s="1" t="s">
        <v>184</v>
      </c>
      <c r="E70" s="3">
        <v>7000000</v>
      </c>
      <c r="F70" s="3">
        <v>7000000</v>
      </c>
      <c r="G70" s="1" t="s">
        <v>81</v>
      </c>
      <c r="H70" s="1" t="s">
        <v>220</v>
      </c>
      <c r="I70" s="1"/>
      <c r="J70" s="15"/>
      <c r="K70" s="15"/>
      <c r="L70" s="8"/>
      <c r="M70" s="15"/>
      <c r="N70" s="15"/>
      <c r="O70" s="15"/>
      <c r="P70" s="15"/>
      <c r="Q70" s="15"/>
      <c r="R70" s="15"/>
      <c r="S70" s="8"/>
    </row>
    <row r="71" spans="1:19" x14ac:dyDescent="0.25">
      <c r="A71" s="287" t="s">
        <v>193</v>
      </c>
      <c r="B71" s="288"/>
      <c r="C71" s="289"/>
      <c r="D71" s="1"/>
      <c r="E71" s="4">
        <f>SUM(E59:E70)</f>
        <v>700000000</v>
      </c>
      <c r="F71" s="4">
        <f>SUM(F59:F70)</f>
        <v>700000000</v>
      </c>
      <c r="G71" s="1"/>
      <c r="H71" s="1"/>
      <c r="I71" s="1"/>
      <c r="J71" s="15"/>
      <c r="K71" s="15"/>
      <c r="L71" s="8"/>
      <c r="M71" s="15"/>
      <c r="N71" s="15"/>
      <c r="O71" s="15"/>
      <c r="P71" s="15"/>
      <c r="Q71" s="15"/>
      <c r="R71" s="15"/>
      <c r="S71" s="8"/>
    </row>
    <row r="72" spans="1:19" x14ac:dyDescent="0.25">
      <c r="A72" s="21"/>
      <c r="B72" s="21"/>
      <c r="C72" s="167" t="s">
        <v>231</v>
      </c>
      <c r="D72" s="21"/>
      <c r="E72" s="21"/>
      <c r="F72" s="21"/>
      <c r="G72" s="21"/>
      <c r="H72" s="21"/>
      <c r="I72" s="21"/>
      <c r="J72" s="22"/>
      <c r="K72" s="22"/>
      <c r="L72" s="173"/>
      <c r="M72" s="22"/>
      <c r="N72" s="22"/>
      <c r="O72" s="22"/>
      <c r="P72" s="22"/>
      <c r="Q72" s="22"/>
      <c r="R72" s="22"/>
      <c r="S72" s="173"/>
    </row>
    <row r="73" spans="1:19" ht="90" x14ac:dyDescent="0.25">
      <c r="A73" s="1">
        <v>93</v>
      </c>
      <c r="B73" s="1" t="s">
        <v>194</v>
      </c>
      <c r="C73" s="2" t="s">
        <v>195</v>
      </c>
      <c r="D73" s="1" t="s">
        <v>9</v>
      </c>
      <c r="E73" s="7">
        <v>867000000</v>
      </c>
      <c r="F73" s="7">
        <v>867000000</v>
      </c>
      <c r="G73" s="1" t="s">
        <v>6</v>
      </c>
      <c r="H73" s="1" t="s">
        <v>220</v>
      </c>
      <c r="I73" s="1"/>
      <c r="J73" s="15"/>
      <c r="K73" s="15"/>
      <c r="L73" s="8"/>
      <c r="M73" s="15"/>
      <c r="N73" s="15"/>
      <c r="O73" s="15"/>
      <c r="P73" s="15"/>
      <c r="Q73" s="15"/>
      <c r="R73" s="15"/>
      <c r="S73" s="169" t="s">
        <v>311</v>
      </c>
    </row>
    <row r="74" spans="1:19" ht="38.25" x14ac:dyDescent="0.25">
      <c r="A74" s="15">
        <v>94</v>
      </c>
      <c r="B74" s="1" t="s">
        <v>3</v>
      </c>
      <c r="C74" s="2" t="s">
        <v>4</v>
      </c>
      <c r="D74" s="1" t="s">
        <v>5</v>
      </c>
      <c r="E74" s="3">
        <v>1600000000</v>
      </c>
      <c r="F74" s="3">
        <v>1600000000</v>
      </c>
      <c r="G74" s="1" t="s">
        <v>6</v>
      </c>
      <c r="H74" s="1" t="s">
        <v>220</v>
      </c>
      <c r="I74" s="15"/>
      <c r="J74" s="1" t="s">
        <v>7</v>
      </c>
      <c r="K74" s="8"/>
      <c r="L74" s="15"/>
      <c r="M74" s="15"/>
      <c r="N74" s="15"/>
      <c r="O74" s="15"/>
      <c r="P74" s="16"/>
      <c r="Q74" s="15"/>
      <c r="R74" s="8"/>
      <c r="S74" s="8"/>
    </row>
    <row r="75" spans="1:19" x14ac:dyDescent="0.25">
      <c r="A75" s="293" t="s">
        <v>237</v>
      </c>
      <c r="B75" s="205">
        <v>1</v>
      </c>
      <c r="C75" s="296" t="s">
        <v>196</v>
      </c>
      <c r="D75" s="297"/>
      <c r="E75" s="4">
        <f>SUM(E73)</f>
        <v>867000000</v>
      </c>
      <c r="F75" s="4">
        <f>SUM(F73)</f>
        <v>867000000</v>
      </c>
      <c r="G75" s="1"/>
      <c r="H75" s="1"/>
      <c r="I75" s="1"/>
      <c r="J75" s="15"/>
      <c r="K75" s="15"/>
      <c r="L75" s="8"/>
      <c r="M75" s="15"/>
      <c r="N75" s="15"/>
      <c r="O75" s="15"/>
      <c r="P75" s="15"/>
      <c r="Q75" s="15"/>
      <c r="R75" s="15"/>
      <c r="S75" s="8"/>
    </row>
    <row r="76" spans="1:19" x14ac:dyDescent="0.25">
      <c r="A76" s="294"/>
      <c r="B76" s="205">
        <v>11</v>
      </c>
      <c r="C76" s="296" t="s">
        <v>232</v>
      </c>
      <c r="D76" s="297"/>
      <c r="E76" s="4" t="e">
        <f>+#REF!</f>
        <v>#REF!</v>
      </c>
      <c r="F76" s="4" t="e">
        <f>+#REF!</f>
        <v>#REF!</v>
      </c>
      <c r="G76" s="1"/>
      <c r="H76" s="1"/>
      <c r="I76" s="1"/>
      <c r="J76" s="15"/>
      <c r="K76" s="15"/>
      <c r="L76" s="8"/>
      <c r="M76" s="15"/>
      <c r="N76" s="15"/>
      <c r="O76" s="15"/>
      <c r="P76" s="15"/>
      <c r="Q76" s="15"/>
      <c r="R76" s="15"/>
      <c r="S76" s="8"/>
    </row>
    <row r="77" spans="1:19" x14ac:dyDescent="0.25">
      <c r="A77" s="294"/>
      <c r="B77" s="205">
        <v>81</v>
      </c>
      <c r="C77" s="296" t="s">
        <v>197</v>
      </c>
      <c r="D77" s="297"/>
      <c r="E77" s="4">
        <f>E2+E10+E49+E57+E71</f>
        <v>141478904905</v>
      </c>
      <c r="F77" s="4">
        <f>F2+F10+F49+F57+F71</f>
        <v>58528863906</v>
      </c>
      <c r="G77" s="8"/>
      <c r="H77" s="8"/>
      <c r="I77" s="8"/>
      <c r="J77" s="15"/>
      <c r="K77" s="15"/>
      <c r="L77" s="8"/>
      <c r="M77" s="15"/>
      <c r="N77" s="15"/>
      <c r="O77" s="15"/>
      <c r="P77" s="15"/>
      <c r="Q77" s="15"/>
      <c r="R77" s="15"/>
      <c r="S77" s="8"/>
    </row>
    <row r="78" spans="1:19" ht="38.25" x14ac:dyDescent="0.25">
      <c r="A78" s="294"/>
      <c r="B78" s="205">
        <v>1</v>
      </c>
      <c r="C78" s="206" t="s">
        <v>347</v>
      </c>
      <c r="D78" s="207"/>
      <c r="E78" s="187">
        <v>1600000000</v>
      </c>
      <c r="F78" s="187">
        <v>1600000000</v>
      </c>
      <c r="G78" s="8"/>
      <c r="H78" s="8"/>
      <c r="I78" s="8"/>
      <c r="J78" s="15"/>
      <c r="K78" s="15"/>
      <c r="L78" s="8"/>
      <c r="M78" s="15"/>
      <c r="N78" s="15"/>
      <c r="O78" s="15"/>
      <c r="P78" s="15"/>
      <c r="Q78" s="15"/>
      <c r="R78" s="15"/>
      <c r="S78" s="173"/>
    </row>
    <row r="79" spans="1:19" x14ac:dyDescent="0.25">
      <c r="A79" s="295"/>
      <c r="B79" s="208">
        <f>SUM(B75:B78)</f>
        <v>94</v>
      </c>
      <c r="C79" s="298" t="s">
        <v>223</v>
      </c>
      <c r="D79" s="299"/>
      <c r="E79" s="209" t="e">
        <f>E75+E76+E77+E78</f>
        <v>#REF!</v>
      </c>
      <c r="F79" s="209" t="e">
        <f>F75+F76+F77+F78</f>
        <v>#REF!</v>
      </c>
      <c r="G79" s="15"/>
      <c r="H79" s="15"/>
      <c r="I79" s="15"/>
      <c r="J79" s="15"/>
      <c r="K79" s="15"/>
      <c r="L79" s="8"/>
      <c r="M79" s="15"/>
      <c r="N79" s="15"/>
      <c r="O79" s="15"/>
      <c r="P79" s="15"/>
      <c r="Q79" s="15"/>
      <c r="R79" s="15"/>
      <c r="S79" s="175"/>
    </row>
    <row r="80" spans="1:19" x14ac:dyDescent="0.25">
      <c r="A80" s="10"/>
      <c r="B80" s="10"/>
      <c r="C80" s="10"/>
      <c r="D80" s="10"/>
      <c r="E80" s="10"/>
      <c r="F80" s="10"/>
      <c r="G80" s="15"/>
      <c r="H80" s="15"/>
      <c r="I80" s="15"/>
      <c r="J80" s="15"/>
      <c r="K80" s="15" t="s">
        <v>317</v>
      </c>
      <c r="L80" s="8" t="s">
        <v>318</v>
      </c>
      <c r="M80" s="10"/>
      <c r="N80" s="10"/>
      <c r="O80" s="10"/>
      <c r="P80" s="10"/>
      <c r="Q80" s="10"/>
      <c r="R80" s="10"/>
      <c r="S80" s="175"/>
    </row>
    <row r="81" spans="1:19" x14ac:dyDescent="0.25">
      <c r="A81" s="10"/>
      <c r="B81" s="10"/>
      <c r="C81" s="10"/>
      <c r="D81" s="10"/>
      <c r="E81" s="10"/>
      <c r="F81" s="10"/>
      <c r="G81" s="278" t="s">
        <v>314</v>
      </c>
      <c r="H81" s="279"/>
      <c r="I81" s="280"/>
      <c r="J81" s="196">
        <v>17</v>
      </c>
      <c r="K81" s="176">
        <v>7</v>
      </c>
      <c r="L81" s="177">
        <v>10</v>
      </c>
      <c r="M81" s="10"/>
      <c r="N81" s="10"/>
      <c r="O81" s="10"/>
      <c r="P81" s="10"/>
      <c r="Q81" s="10"/>
      <c r="R81" s="10"/>
      <c r="S81" s="175"/>
    </row>
    <row r="82" spans="1:19" x14ac:dyDescent="0.25">
      <c r="A82" s="10"/>
      <c r="B82" s="10"/>
      <c r="C82" s="10"/>
      <c r="D82" s="10"/>
      <c r="E82" s="10"/>
      <c r="F82" s="10"/>
      <c r="G82" s="281" t="s">
        <v>315</v>
      </c>
      <c r="H82" s="282"/>
      <c r="I82" s="283"/>
      <c r="J82" s="196">
        <v>19</v>
      </c>
      <c r="K82" s="176">
        <v>7</v>
      </c>
      <c r="L82" s="177">
        <v>12</v>
      </c>
      <c r="M82" s="10"/>
      <c r="N82" s="10"/>
      <c r="O82" s="10"/>
      <c r="P82" s="10"/>
      <c r="Q82" s="10"/>
      <c r="R82" s="10"/>
      <c r="S82" s="175"/>
    </row>
    <row r="83" spans="1:19" x14ac:dyDescent="0.25">
      <c r="A83" s="10"/>
      <c r="B83" s="10"/>
      <c r="C83" s="10"/>
      <c r="D83" s="10"/>
      <c r="E83" s="10"/>
      <c r="F83" s="10"/>
      <c r="G83" s="278" t="s">
        <v>316</v>
      </c>
      <c r="H83" s="279"/>
      <c r="I83" s="280"/>
      <c r="J83" s="196"/>
      <c r="K83" s="176">
        <v>2</v>
      </c>
      <c r="L83" s="177">
        <v>0</v>
      </c>
      <c r="M83" s="10"/>
      <c r="N83" s="10"/>
      <c r="O83" s="10"/>
      <c r="P83" s="10"/>
      <c r="Q83" s="10"/>
      <c r="R83" s="10"/>
      <c r="S83" s="175"/>
    </row>
    <row r="84" spans="1:19" x14ac:dyDescent="0.25">
      <c r="A84" s="10"/>
      <c r="B84" s="10"/>
      <c r="C84" s="10" t="s">
        <v>6</v>
      </c>
      <c r="D84" s="10"/>
      <c r="E84" s="10"/>
      <c r="F84" s="10"/>
      <c r="G84" s="284" t="s">
        <v>319</v>
      </c>
      <c r="H84" s="285"/>
      <c r="I84" s="286"/>
      <c r="J84" s="196">
        <v>43</v>
      </c>
      <c r="K84" s="176"/>
      <c r="L84" s="177">
        <v>43</v>
      </c>
      <c r="M84" s="10"/>
      <c r="N84" s="10"/>
      <c r="O84" s="10"/>
      <c r="P84" s="10"/>
      <c r="Q84" s="10"/>
      <c r="R84" s="10"/>
      <c r="S84" s="175"/>
    </row>
  </sheetData>
  <mergeCells count="20">
    <mergeCell ref="G81:I81"/>
    <mergeCell ref="G82:I82"/>
    <mergeCell ref="G83:I83"/>
    <mergeCell ref="G84:I84"/>
    <mergeCell ref="A38:C38"/>
    <mergeCell ref="A49:C49"/>
    <mergeCell ref="A50:C50"/>
    <mergeCell ref="A57:C57"/>
    <mergeCell ref="A71:C71"/>
    <mergeCell ref="A75:A79"/>
    <mergeCell ref="C75:D75"/>
    <mergeCell ref="C76:D76"/>
    <mergeCell ref="C77:D77"/>
    <mergeCell ref="C79:D79"/>
    <mergeCell ref="A30:C30"/>
    <mergeCell ref="A1:S1"/>
    <mergeCell ref="A2:S2"/>
    <mergeCell ref="A3:S3"/>
    <mergeCell ref="A4:S4"/>
    <mergeCell ref="A19:C1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СЯаманд 2022 тайлан (өөрт)</vt:lpstr>
      <vt:lpstr>СЯаманд 2022 тайлан</vt:lpstr>
      <vt:lpstr>2022 оны ХАА-ны явц хураангуй</vt:lpstr>
      <vt:lpstr>эрх шилжүүлсэн</vt:lpstr>
      <vt:lpstr>сумдад</vt:lpstr>
      <vt:lpstr>ХАААлбанд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2022-03-02T10:13:27Z</dcterms:modified>
</cp:coreProperties>
</file>